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N:\Compliance\Conflict Minerals\EMRT\EMRT V1.3\"/>
    </mc:Choice>
  </mc:AlternateContent>
  <xr:revisionPtr revIDLastSave="0" documentId="13_ncr:1_{C6784439-AE78-4483-83CB-8FF591816E0C}"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6" i="5" l="1"/>
  <c r="T6" i="5"/>
  <c r="S7" i="5"/>
  <c r="T7"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S5" i="5"/>
  <c r="T5" i="5"/>
  <c r="V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V7" i="5"/>
  <c r="V8" i="5"/>
  <c r="V9" i="5"/>
  <c r="V10" i="5"/>
  <c r="V11" i="5"/>
  <c r="V12" i="5"/>
  <c r="V13" i="5"/>
  <c r="V14" i="5"/>
  <c r="V15" i="5"/>
  <c r="V16" i="5"/>
  <c r="V17" i="5"/>
  <c r="V18" i="5"/>
  <c r="V19" i="5"/>
  <c r="V20" i="5"/>
  <c r="V21" i="5"/>
  <c r="V22" i="5"/>
  <c r="V23" i="5"/>
  <c r="V24" i="5"/>
  <c r="V25" i="5"/>
  <c r="V26" i="5"/>
  <c r="V27" i="5"/>
  <c r="V28" i="5"/>
  <c r="V29" i="5"/>
  <c r="V30" i="5"/>
  <c r="V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H50" i="6"/>
  <c r="F52" i="6"/>
  <c r="B52" i="6"/>
  <c r="G52" i="6"/>
  <c r="H52" i="6"/>
  <c r="F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5" i="6"/>
  <c r="G5" i="6"/>
  <c r="H5" i="6"/>
  <c r="F6" i="6"/>
  <c r="H6" i="6"/>
  <c r="F59" i="6"/>
  <c r="H59" i="6"/>
  <c r="B4" i="6"/>
  <c r="G4" i="6"/>
  <c r="H4" i="6"/>
  <c r="B7" i="6"/>
  <c r="G7" i="6"/>
  <c r="H7" i="6"/>
  <c r="B9" i="6"/>
  <c r="G9" i="6"/>
  <c r="H9" i="6"/>
  <c r="B10" i="6"/>
  <c r="G10" i="6"/>
  <c r="H10"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P27" i="4"/>
  <c r="G53"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1" i="6"/>
  <c r="G41" i="6"/>
  <c r="B40" i="6"/>
  <c r="G40" i="6"/>
  <c r="B39" i="6"/>
  <c r="G39" i="6"/>
  <c r="B36" i="6"/>
  <c r="G36" i="6"/>
  <c r="B35" i="6"/>
  <c r="G35" i="6"/>
  <c r="B34" i="6"/>
  <c r="G34" i="6"/>
  <c r="B31" i="6"/>
  <c r="G31" i="6"/>
  <c r="B30" i="6"/>
  <c r="G30" i="6"/>
  <c r="B29" i="6"/>
  <c r="G29" i="6"/>
  <c r="H29" i="6"/>
  <c r="D29" i="6"/>
  <c r="B26" i="6"/>
  <c r="B18" i="6"/>
  <c r="F26" i="6"/>
  <c r="B25" i="6"/>
  <c r="G25" i="6"/>
  <c r="B24" i="6"/>
  <c r="G24" i="6"/>
  <c r="B17" i="6"/>
  <c r="F25" i="6"/>
  <c r="H14"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70" i="5"/>
  <c r="S81" i="5"/>
  <c r="S79" i="5"/>
  <c r="S42" i="5"/>
  <c r="S48" i="5"/>
  <c r="S90"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I887" i="5"/>
  <c r="H1711" i="5"/>
  <c r="F1511" i="5"/>
  <c r="H2491" i="5"/>
  <c r="R1499" i="5"/>
  <c r="J2183" i="5"/>
  <c r="R1435" i="5"/>
  <c r="R2254" i="5"/>
  <c r="G1019" i="5"/>
  <c r="J1083" i="5"/>
  <c r="S565" i="5"/>
  <c r="S466" i="5"/>
  <c r="H1499" i="5"/>
  <c r="F1435" i="5"/>
  <c r="S513" i="5"/>
  <c r="F371" i="5"/>
  <c r="I44" i="5"/>
  <c r="H755"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S879" i="5"/>
  <c r="S741" i="5"/>
  <c r="H1351" i="5"/>
  <c r="S826" i="5"/>
  <c r="S839"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A5" i="2"/>
  <c r="C2" i="6"/>
  <c r="D59" i="6"/>
  <c r="R520" i="5"/>
  <c r="H731" i="5"/>
  <c r="H182" i="5"/>
  <c r="R342" i="5"/>
  <c r="I36" i="5"/>
  <c r="H54" i="5"/>
  <c r="J912" i="5"/>
  <c r="J96" i="5"/>
  <c r="H1614" i="5"/>
  <c r="R224" i="5"/>
  <c r="R1528" i="5"/>
  <c r="J1592" i="5"/>
  <c r="G342" i="5"/>
  <c r="H1203" i="5"/>
  <c r="J1299" i="5"/>
  <c r="R2192" i="5"/>
  <c r="I2415" i="5"/>
  <c r="I824" i="5"/>
  <c r="H976" i="5"/>
  <c r="R2336" i="5"/>
  <c r="H1245" i="5"/>
  <c r="G1062" i="5"/>
  <c r="J118" i="5"/>
  <c r="H520" i="5"/>
  <c r="R912" i="5"/>
  <c r="I1040" i="5"/>
  <c r="I1614" i="5"/>
  <c r="F96" i="5"/>
  <c r="J160" i="5"/>
  <c r="J342" i="5"/>
  <c r="I336"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G36" i="5"/>
  <c r="F1680" i="5"/>
  <c r="R2421" i="5"/>
  <c r="G1614" i="5"/>
  <c r="I2304" i="5"/>
  <c r="R400" i="5"/>
  <c r="F400" i="5"/>
  <c r="I1476" i="5"/>
  <c r="F1062" i="5"/>
  <c r="J54" i="5"/>
  <c r="J182" i="5"/>
  <c r="F520" i="5"/>
  <c r="I976" i="5"/>
  <c r="J1476" i="5"/>
  <c r="H224" i="5"/>
  <c r="H36" i="5"/>
  <c r="G336" i="5"/>
  <c r="H118" i="5"/>
  <c r="H1680" i="5"/>
  <c r="H160" i="5"/>
  <c r="R464" i="5"/>
  <c r="I342" i="5"/>
  <c r="R36" i="5"/>
  <c r="J998" i="5"/>
  <c r="J1680" i="5"/>
  <c r="R1680" i="5"/>
  <c r="H600" i="5"/>
  <c r="I2421" i="5"/>
  <c r="F2304" i="5"/>
  <c r="R1235" i="5"/>
  <c r="I1245" i="5"/>
  <c r="F998" i="5"/>
  <c r="G998" i="5"/>
  <c r="I54" i="5"/>
  <c r="R118" i="5"/>
  <c r="I182" i="5"/>
  <c r="J520" i="5"/>
  <c r="H912" i="5"/>
  <c r="F976" i="5"/>
  <c r="I1550" i="5"/>
  <c r="H96" i="5"/>
  <c r="R160" i="5"/>
  <c r="I224" i="5"/>
  <c r="J400" i="5"/>
  <c r="H342" i="5"/>
  <c r="I1424"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R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R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R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H2420" i="5"/>
  <c r="H213" i="5"/>
  <c r="H1180" i="5"/>
  <c r="F1820" i="5"/>
  <c r="F2100" i="5"/>
  <c r="H2468" i="5"/>
  <c r="A29" i="6"/>
  <c r="R11" i="5"/>
  <c r="R8"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R21"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51" i="5"/>
  <c r="S49" i="5"/>
  <c r="S73" i="5"/>
  <c r="S85" i="5"/>
  <c r="S68" i="5"/>
  <c r="S88" i="5"/>
  <c r="S43" i="5"/>
  <c r="S57" i="5"/>
  <c r="S35" i="5"/>
  <c r="S39" i="5"/>
  <c r="S59" i="5"/>
  <c r="S56" i="5"/>
  <c r="S34" i="5"/>
  <c r="S72" i="5"/>
  <c r="S50" i="5"/>
  <c r="S41" i="5"/>
  <c r="S33" i="5"/>
  <c r="S60" i="5"/>
  <c r="S74" i="5"/>
  <c r="S36" i="5"/>
  <c r="S8" i="5"/>
  <c r="S93" i="5"/>
  <c r="R10" i="5"/>
  <c r="S69" i="5"/>
  <c r="S61" i="5"/>
  <c r="S45" i="5"/>
  <c r="S37"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H2020" i="5"/>
  <c r="H788" i="5"/>
  <c r="I628" i="5"/>
  <c r="R421" i="5"/>
  <c r="I1853" i="5"/>
  <c r="R1741" i="5"/>
  <c r="F861" i="5"/>
  <c r="F821" i="5"/>
  <c r="F789" i="5"/>
  <c r="J661" i="5"/>
  <c r="J1317" i="5"/>
  <c r="H1541" i="5"/>
  <c r="H637" i="5"/>
  <c r="J1021" i="5"/>
  <c r="F1852" i="5"/>
  <c r="F1748" i="5"/>
  <c r="R1404" i="5"/>
  <c r="J924" i="5"/>
  <c r="R1697" i="5"/>
  <c r="I2476" i="5"/>
  <c r="J1852" i="5"/>
  <c r="J268"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R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<sst xmlns="http://schemas.openxmlformats.org/spreadsheetml/2006/main" count="23223" uniqueCount="19216">
  <si>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</si>
  <si>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</si>
  <si>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</si>
  <si>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</si>
  <si>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</si>
  <si>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</si>
  <si>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</si>
  <si>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</si>
  <si>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</si>
  <si>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</si>
  <si>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</si>
  <si>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</si>
  <si>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</si>
  <si>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</si>
  <si>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</si>
  <si>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</si>
  <si>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</si>
  <si>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</si>
  <si>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</si>
  <si>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</si>
  <si>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</si>
  <si>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</si>
  <si>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</si>
  <si>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</si>
  <si>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</si>
  <si>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</si>
  <si>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</si>
  <si>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</si>
  <si>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</si>
  <si>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</si>
  <si>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</si>
  <si>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</si>
  <si>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</si>
  <si>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</si>
  <si>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</si>
  <si>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</si>
  <si>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</si>
  <si>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</si>
  <si>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</si>
  <si>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</si>
  <si>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</si>
  <si>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</si>
  <si>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</si>
  <si>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</si>
  <si>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</si>
  <si>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</si>
  <si>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</si>
  <si>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</si>
  <si>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</si>
  <si>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</si>
  <si>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</si>
  <si>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</si>
  <si>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</si>
  <si>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</si>
  <si>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</si>
  <si>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</si>
  <si>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</si>
  <si>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</si>
  <si>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</si>
  <si>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</si>
  <si>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</si>
  <si>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</si>
  <si>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</si>
  <si>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</si>
  <si>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</si>
  <si>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</si>
  <si>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</si>
  <si>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</si>
  <si>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</si>
  <si>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</si>
  <si>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</si>
  <si>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</si>
  <si>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</si>
  <si>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</si>
  <si>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</si>
  <si>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</si>
  <si>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</si>
  <si>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</si>
  <si>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</si>
  <si>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</si>
  <si>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</si>
  <si>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</si>
  <si>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</si>
  <si>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</si>
  <si>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</si>
  <si>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</si>
  <si>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</si>
  <si>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</si>
  <si>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</si>
  <si>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</si>
  <si>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</si>
  <si>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</si>
  <si>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</si>
  <si>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</si>
  <si>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</si>
  <si>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</si>
  <si>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</si>
  <si>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</si>
  <si>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</si>
  <si>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</si>
  <si>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</si>
  <si>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</si>
  <si>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</si>
  <si>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</si>
  <si>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</si>
  <si>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</si>
  <si>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</si>
  <si>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</si>
  <si>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</si>
  <si>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</si>
  <si>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</si>
  <si>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</si>
  <si>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</si>
  <si>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</si>
  <si>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</si>
  <si>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</si>
  <si>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</si>
  <si>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</si>
  <si>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</si>
  <si>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</si>
  <si>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</si>
  <si>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</si>
  <si>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</si>
  <si>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</si>
  <si>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</si>
  <si>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</si>
  <si>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</si>
  <si>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</si>
  <si>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</si>
  <si>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</si>
  <si>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</si>
  <si>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</si>
  <si>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</si>
  <si>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</si>
  <si>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</si>
  <si>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</si>
  <si>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</si>
  <si>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</si>
  <si>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</si>
  <si>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</si>
  <si>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</si>
  <si>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</si>
  <si>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</si>
  <si>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</si>
  <si>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</si>
  <si>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</si>
  <si>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</si>
  <si>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</si>
  <si>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</si>
  <si>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</si>
  <si>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</si>
  <si>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</si>
  <si>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</si>
  <si>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</si>
  <si>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</si>
  <si>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</si>
  <si>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</si>
  <si>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</si>
  <si>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</si>
  <si>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</si>
  <si>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</si>
  <si>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</si>
  <si>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</si>
  <si>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</si>
  <si>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</si>
  <si>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</si>
  <si>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</si>
  <si>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</si>
  <si>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</si>
  <si>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</si>
  <si>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</si>
  <si>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</si>
  <si>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</si>
  <si>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</si>
  <si>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</si>
  <si>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</si>
  <si>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</si>
  <si>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</si>
  <si>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</si>
  <si>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</si>
  <si>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</si>
  <si>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</si>
  <si>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</si>
  <si>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</si>
  <si>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</si>
  <si>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</si>
  <si>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</si>
  <si>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</si>
  <si>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</si>
  <si>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</si>
  <si>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</si>
  <si>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</si>
  <si>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</si>
  <si>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</si>
  <si>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</si>
  <si>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</si>
  <si>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</si>
  <si>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</si>
  <si>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</si>
  <si>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</si>
  <si>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</si>
  <si>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</si>
  <si>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</si>
  <si>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</si>
  <si>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</si>
  <si>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</si>
  <si>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</si>
  <si>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</si>
  <si>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</si>
  <si>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</si>
  <si>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</si>
  <si>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</si>
  <si>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</si>
  <si>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</si>
  <si>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</si>
  <si>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</si>
  <si>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</si>
  <si>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</si>
  <si>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</si>
  <si>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</si>
  <si>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</si>
  <si>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</si>
  <si>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</si>
  <si>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</si>
  <si>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</si>
  <si>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</si>
  <si>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</si>
  <si>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</si>
  <si>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</si>
  <si>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</si>
  <si>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</si>
  <si>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</si>
  <si>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</si>
  <si>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</si>
  <si>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</si>
  <si>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</si>
  <si>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</si>
  <si>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</si>
  <si>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</si>
  <si>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</si>
  <si>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</si>
  <si>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</si>
  <si>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</si>
  <si>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</si>
  <si>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</si>
  <si>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</si>
  <si>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</si>
  <si>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</si>
  <si>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</si>
  <si>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</si>
  <si>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</si>
  <si>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</si>
  <si>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</si>
  <si>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</si>
  <si>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</si>
  <si>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</si>
  <si>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</si>
  <si>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</si>
  <si>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</si>
  <si>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</si>
  <si>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</si>
  <si>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</si>
  <si>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</si>
  <si>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</si>
  <si>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</si>
  <si>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</si>
  <si>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</si>
  <si>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</si>
  <si>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</si>
  <si>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</si>
  <si>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</si>
  <si>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</si>
  <si>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</si>
  <si>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</si>
  <si>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</si>
  <si>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</si>
  <si>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</si>
  <si>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</si>
  <si>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</si>
  <si>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</si>
  <si>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</si>
  <si>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</si>
  <si>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</si>
  <si>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</si>
  <si>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</si>
  <si>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</si>
  <si>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</si>
  <si>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</si>
  <si>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</si>
  <si>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</si>
  <si>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</si>
  <si>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</si>
  <si>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</si>
  <si>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</si>
  <si>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</si>
  <si>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</si>
  <si>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</si>
  <si>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</si>
  <si>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</si>
  <si>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</si>
  <si>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</si>
  <si>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</si>
  <si>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</si>
  <si>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</si>
  <si>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</si>
  <si>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</si>
  <si>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</si>
  <si>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</si>
  <si>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</si>
  <si>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</si>
  <si>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</si>
  <si>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</si>
  <si>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</si>
  <si>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</si>
  <si>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</si>
  <si>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</si>
  <si>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</si>
  <si>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</si>
  <si>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</si>
  <si>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</si>
  <si>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</si>
  <si>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</si>
  <si>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</si>
  <si>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</si>
  <si>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</si>
  <si>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</si>
  <si>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</si>
  <si>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</si>
  <si>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</si>
  <si>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</si>
  <si>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</si>
  <si>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</si>
  <si>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</si>
  <si>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</si>
  <si>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</si>
  <si>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</si>
  <si>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</si>
  <si>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</si>
  <si>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</si>
  <si>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</si>
  <si>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</si>
  <si>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</si>
  <si>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</si>
  <si>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</si>
  <si>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</si>
  <si>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</si>
  <si>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</si>
  <si>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</si>
  <si>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</si>
  <si>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</si>
  <si>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</si>
  <si>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</si>
  <si>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</si>
  <si>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</si>
  <si>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</si>
  <si>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</si>
  <si>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</si>
  <si>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</si>
  <si>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</si>
  <si>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</si>
  <si>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</si>
  <si>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</si>
  <si>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</si>
  <si>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</si>
  <si>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</si>
  <si>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</si>
  <si>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</si>
  <si>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</si>
  <si>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</si>
  <si>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</si>
  <si>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</si>
  <si>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</si>
  <si>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</si>
  <si>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</si>
  <si>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</si>
  <si>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</si>
  <si>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</si>
  <si>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</si>
  <si>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</si>
  <si>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</si>
  <si>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</si>
  <si>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</si>
  <si>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</si>
  <si>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</si>
  <si>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</si>
  <si>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</si>
  <si>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</si>
  <si>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</si>
  <si>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</si>
  <si>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</si>
  <si>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</si>
  <si>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</si>
  <si>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</si>
  <si>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</si>
  <si>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</si>
  <si>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</si>
  <si>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</si>
  <si>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</si>
  <si>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</si>
  <si>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</si>
  <si>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</si>
  <si>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</si>
  <si>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</si>
  <si>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</si>
  <si>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</si>
  <si>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</si>
  <si>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</si>
  <si>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</si>
  <si>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</si>
  <si>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</si>
  <si>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</si>
  <si>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</si>
  <si>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</si>
  <si>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</si>
  <si>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</si>
  <si>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</si>
  <si>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</si>
  <si>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</si>
  <si>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</si>
  <si>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</si>
  <si>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</si>
  <si>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</si>
  <si>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</si>
  <si>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</si>
  <si>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</si>
  <si>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</si>
  <si>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</si>
  <si>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</si>
  <si>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</si>
  <si>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</si>
  <si>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</si>
  <si>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</si>
  <si>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</si>
  <si>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</si>
  <si>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</si>
  <si>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</si>
  <si>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</si>
  <si>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</si>
  <si>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</si>
  <si>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</si>
  <si>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</si>
  <si>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</si>
  <si>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</si>
  <si>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</si>
  <si>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</si>
  <si>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</si>
  <si>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</si>
  <si>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</si>
  <si>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</si>
  <si>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</si>
  <si>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</si>
  <si>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</si>
  <si>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</si>
  <si>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</si>
  <si>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</si>
  <si>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</si>
  <si>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</si>
  <si>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</si>
  <si>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</si>
  <si>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</si>
  <si>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</si>
  <si>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</si>
  <si>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</si>
  <si>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</si>
  <si>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</si>
  <si>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</si>
  <si>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</si>
  <si>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</si>
  <si>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</si>
  <si>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</si>
  <si>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</si>
  <si>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</si>
  <si>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</si>
  <si>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</si>
  <si>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</si>
  <si>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</si>
  <si>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</si>
  <si>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</si>
  <si>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</si>
  <si>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</si>
  <si>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</si>
  <si>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</si>
  <si>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</si>
  <si>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</si>
  <si>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</si>
  <si>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</si>
  <si>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</si>
  <si>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</si>
  <si>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</si>
  <si>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</si>
  <si>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</si>
  <si>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</si>
  <si>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</si>
  <si>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</si>
  <si>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</si>
  <si>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</si>
  <si>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</si>
  <si>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</si>
  <si>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</si>
  <si>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</si>
  <si>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</si>
  <si>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</si>
  <si>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</si>
  <si>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</si>
  <si>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</si>
  <si>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</si>
  <si>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</si>
  <si>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</si>
  <si>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</si>
  <si>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</si>
  <si>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</si>
  <si>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</si>
  <si>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</si>
  <si>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</si>
  <si>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</si>
  <si>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</si>
  <si>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</si>
  <si>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</si>
  <si>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</si>
  <si>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</si>
  <si>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</si>
  <si>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</si>
  <si>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</si>
  <si>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</si>
  <si>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</si>
  <si>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</si>
  <si>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</si>
  <si>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</si>
  <si>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</si>
  <si>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</si>
  <si>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</si>
  <si>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</si>
  <si>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</si>
  <si>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</si>
  <si>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</si>
  <si>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</si>
  <si>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</si>
  <si>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</si>
  <si>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</si>
  <si>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</si>
  <si>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</si>
  <si>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</si>
  <si>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</si>
  <si>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</si>
  <si>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</si>
  <si>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</si>
  <si>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</si>
  <si>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</si>
  <si>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</si>
  <si>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</si>
  <si>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</si>
  <si>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</si>
  <si>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</si>
  <si>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</si>
  <si>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</si>
  <si>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</si>
  <si>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</si>
  <si>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</si>
  <si>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</si>
  <si>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</si>
  <si>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</si>
  <si>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</si>
  <si>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</si>
  <si>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</si>
  <si>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</si>
  <si>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</si>
  <si>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</si>
  <si>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</si>
  <si>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</si>
  <si>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</si>
  <si>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</si>
  <si>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</si>
  <si>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</si>
  <si>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</si>
  <si>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</si>
  <si>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</si>
  <si>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</si>
  <si>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</si>
  <si>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</si>
  <si>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</si>
  <si>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</si>
  <si>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</si>
  <si>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</si>
  <si>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</si>
  <si>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</si>
  <si>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</si>
  <si>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</si>
  <si>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</si>
  <si>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</si>
  <si>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</si>
  <si>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</si>
  <si>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</si>
  <si>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</si>
  <si>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</si>
  <si>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</si>
  <si>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</si>
  <si>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</si>
  <si>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</si>
  <si>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</si>
  <si>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</si>
  <si>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</si>
  <si>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</si>
  <si>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</si>
  <si>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</si>
  <si>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</si>
  <si>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</si>
  <si>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</si>
  <si>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</si>
  <si>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</si>
  <si>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</si>
  <si>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</si>
  <si>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</si>
  <si>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</si>
  <si>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</si>
  <si>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</si>
  <si>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</si>
  <si>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</si>
  <si>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</si>
  <si>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</si>
  <si>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</si>
  <si>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</si>
  <si>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</si>
  <si>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</si>
  <si>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</si>
  <si>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</si>
  <si>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</si>
  <si>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</si>
  <si>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</si>
  <si>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</si>
  <si>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</si>
  <si>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</si>
  <si>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</si>
  <si>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</si>
  <si>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</si>
  <si>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</si>
  <si>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</si>
  <si>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</si>
  <si>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</si>
  <si>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</si>
  <si>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</si>
  <si>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</si>
  <si>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</si>
  <si>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</si>
  <si>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</si>
  <si>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</si>
  <si>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</si>
  <si>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</si>
  <si>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</si>
  <si>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</si>
  <si>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</si>
  <si>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</si>
  <si>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</si>
  <si>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</si>
  <si>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</si>
  <si>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</si>
  <si>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</si>
  <si>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</si>
  <si>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</si>
  <si>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</si>
  <si>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</si>
  <si>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</si>
  <si>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</si>
  <si>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</si>
  <si>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</si>
  <si>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</si>
  <si>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</si>
  <si>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</si>
  <si>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</si>
  <si>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</si>
  <si>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</si>
  <si>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</si>
  <si>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</si>
  <si>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</si>
  <si>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</si>
  <si>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</si>
  <si>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</si>
  <si>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</si>
  <si>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</si>
  <si>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</si>
  <si>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</si>
  <si>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</si>
  <si>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</si>
  <si>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</si>
  <si>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</si>
  <si>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</si>
  <si>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</si>
  <si>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</si>
  <si>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</si>
  <si>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</si>
  <si>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</si>
  <si>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</si>
  <si>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</si>
  <si>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</si>
  <si>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</si>
  <si>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</si>
  <si>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</si>
  <si>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</si>
  <si>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</si>
  <si>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</si>
  <si>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</si>
  <si>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</si>
  <si>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</si>
  <si>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</si>
  <si>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</si>
  <si>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</si>
  <si>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</si>
  <si>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</si>
  <si>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</si>
  <si>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</si>
  <si>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</si>
  <si>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</si>
  <si>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</si>
  <si>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</si>
  <si>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</si>
  <si>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</si>
  <si>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</si>
  <si>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</si>
  <si>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</si>
  <si>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</si>
  <si>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</si>
  <si>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</si>
  <si>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</si>
  <si>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</si>
  <si>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</si>
  <si>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</si>
  <si>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</si>
  <si>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</si>
  <si>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</si>
  <si>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</si>
  <si>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</si>
  <si>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</si>
  <si>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</si>
  <si>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</si>
  <si>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</si>
  <si>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</si>
  <si>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</si>
  <si>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</si>
  <si>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</si>
  <si>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</si>
  <si>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</si>
  <si>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</si>
  <si>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</si>
  <si>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</si>
  <si>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</si>
  <si>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</si>
  <si>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</si>
  <si>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</si>
  <si>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</si>
  <si>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</si>
  <si>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</si>
  <si>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</si>
  <si>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</si>
  <si>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</si>
  <si>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</si>
  <si>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</si>
  <si>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</si>
  <si>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</si>
  <si>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</si>
  <si>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</si>
  <si>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</si>
  <si>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</si>
  <si>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</si>
  <si>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</si>
  <si>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</si>
  <si>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</si>
  <si>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</si>
  <si>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</si>
  <si>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</si>
  <si>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</si>
  <si>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</si>
  <si>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</si>
  <si>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</si>
  <si>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</si>
  <si>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</si>
  <si>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</si>
  <si>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</si>
  <si>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</si>
  <si>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</si>
  <si>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</si>
  <si>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</si>
  <si>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</si>
  <si>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</si>
  <si>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</si>
  <si>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</si>
  <si>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</si>
  <si>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</si>
  <si>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</si>
  <si>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</si>
  <si>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</si>
  <si>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</si>
  <si>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</si>
  <si>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</si>
  <si>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</si>
  <si>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</si>
  <si>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</si>
  <si>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</si>
  <si>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</si>
  <si>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</si>
  <si>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</si>
  <si>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</si>
  <si>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</si>
  <si>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</si>
  <si>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</si>
  <si>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</si>
  <si>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</si>
  <si>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</si>
  <si>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</si>
  <si>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</si>
  <si>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</si>
  <si>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</si>
  <si>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</si>
  <si>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</si>
  <si>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</si>
  <si>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</si>
  <si>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</si>
  <si>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</si>
  <si>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</si>
  <si>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</si>
  <si>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</si>
  <si>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</si>
  <si>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</si>
  <si>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</si>
  <si>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</si>
  <si>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</si>
  <si>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</si>
  <si>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</si>
  <si>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</si>
  <si>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</si>
  <si>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</si>
  <si>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</si>
  <si>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</si>
  <si>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</si>
  <si>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</si>
  <si>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</si>
  <si>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</si>
  <si>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</si>
  <si>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</si>
  <si>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</si>
  <si>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</si>
  <si>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</si>
  <si>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</si>
  <si>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</si>
  <si>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</si>
  <si>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</si>
  <si>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</si>
  <si>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</si>
  <si>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</si>
  <si>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</si>
  <si>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</si>
  <si>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</si>
  <si>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</si>
  <si>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</si>
  <si>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</si>
  <si>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</si>
  <si>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</si>
  <si>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</si>
  <si>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</si>
  <si>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</si>
  <si>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</si>
  <si>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</si>
  <si>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</si>
  <si>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</si>
  <si>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</si>
  <si>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</si>
  <si>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</si>
  <si>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</si>
  <si>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</si>
  <si>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</si>
  <si>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</si>
  <si>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</si>
  <si>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</si>
  <si>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</si>
  <si>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</si>
  <si>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</si>
  <si>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</si>
  <si>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</si>
  <si>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</si>
  <si>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</si>
  <si>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</si>
  <si>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</si>
  <si>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</si>
  <si>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</si>
  <si>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</si>
  <si>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</si>
  <si>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</si>
  <si>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</si>
  <si>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</si>
  <si>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</si>
  <si>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</si>
  <si>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</si>
  <si>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</si>
  <si>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</si>
  <si>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</si>
  <si>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</si>
  <si>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</si>
  <si>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</si>
  <si>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</si>
  <si>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</si>
  <si>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</si>
  <si>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</si>
  <si>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</si>
  <si>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</si>
  <si>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</si>
  <si>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</si>
  <si>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</si>
  <si>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</si>
  <si>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</si>
  <si>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</si>
  <si>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</si>
  <si>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</si>
  <si>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</si>
  <si>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</si>
  <si>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</si>
  <si>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</si>
  <si>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</si>
  <si>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</si>
  <si>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</si>
  <si>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</si>
  <si>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</si>
  <si>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</si>
  <si>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</si>
  <si>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</si>
  <si>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</si>
  <si>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</si>
  <si>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</si>
  <si>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</si>
  <si>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</si>
  <si>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</si>
  <si>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</si>
  <si>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</si>
  <si>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</si>
  <si>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</si>
  <si>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</si>
  <si>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</si>
  <si>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</si>
  <si>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</si>
  <si>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</si>
  <si>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</si>
  <si>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</si>
  <si>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</si>
  <si>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</si>
  <si>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</si>
  <si>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</si>
  <si>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</si>
  <si>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</si>
  <si>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</si>
  <si>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</si>
  <si>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</si>
  <si>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</si>
  <si>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</si>
  <si>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</si>
  <si>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</si>
  <si>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</si>
  <si>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</si>
  <si>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</si>
  <si>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</si>
  <si>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</si>
  <si>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</si>
  <si>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</si>
  <si>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</si>
  <si>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</si>
  <si>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</si>
  <si>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</si>
  <si>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</si>
  <si>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</si>
  <si>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</si>
  <si>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</si>
  <si>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</si>
  <si>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</si>
  <si>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</si>
  <si>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</si>
  <si>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</si>
  <si>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</si>
  <si>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</si>
  <si>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</si>
  <si>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</si>
  <si>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</si>
  <si>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</si>
  <si>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</si>
  <si>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</si>
  <si>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</si>
  <si>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</si>
  <si>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</si>
  <si>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</si>
  <si>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</si>
  <si>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</si>
  <si>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</si>
  <si>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</si>
  <si>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</si>
  <si>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</si>
  <si>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</si>
  <si>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</si>
  <si>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</si>
  <si>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</si>
  <si>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</si>
  <si>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</si>
  <si>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</si>
  <si>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</si>
  <si>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</si>
  <si>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</si>
  <si>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</si>
  <si>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</si>
  <si>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</si>
  <si>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</si>
  <si>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</si>
  <si>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</si>
  <si>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</si>
  <si>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</si>
  <si>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</si>
  <si>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</si>
  <si>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</si>
  <si>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</si>
  <si>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</si>
  <si>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</si>
  <si>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</si>
  <si>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</si>
  <si>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</si>
  <si>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</si>
  <si>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</si>
  <si>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</si>
  <si>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</si>
  <si>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</si>
  <si>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</si>
  <si>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</si>
  <si>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</si>
  <si>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</si>
  <si>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</si>
  <si>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</si>
  <si>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</si>
  <si>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</si>
  <si>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</si>
  <si>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</si>
  <si>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</si>
  <si>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</si>
  <si>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</si>
  <si>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</si>
  <si>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</si>
  <si>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</si>
  <si>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</si>
  <si>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</si>
  <si>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</si>
  <si>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</si>
  <si>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</si>
  <si>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</si>
  <si>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</si>
  <si>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</si>
  <si>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</si>
  <si>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</si>
  <si>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</si>
  <si>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</si>
  <si>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</si>
  <si>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</si>
  <si>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</si>
  <si>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</si>
  <si>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</si>
  <si>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</si>
  <si>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</si>
  <si>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</si>
  <si>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</si>
  <si>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</si>
  <si>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</si>
  <si>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</si>
  <si>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</si>
  <si>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</si>
  <si>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</si>
  <si>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</si>
  <si>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</si>
  <si>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</si>
  <si>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</si>
  <si>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</si>
  <si>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</si>
  <si>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</si>
  <si>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</si>
  <si>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</si>
  <si>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</si>
  <si>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</si>
  <si>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</si>
  <si>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</si>
  <si>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</si>
  <si>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</si>
  <si>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</si>
  <si>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</si>
  <si>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</si>
  <si>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</si>
  <si>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</si>
  <si>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</si>
  <si>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</si>
  <si>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</si>
  <si>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</si>
  <si>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</si>
  <si>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</si>
  <si>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</si>
  <si>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</si>
  <si>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</si>
  <si>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</si>
  <si>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</si>
  <si>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</si>
  <si>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</si>
  <si>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</si>
  <si>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</si>
  <si>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</si>
  <si>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</si>
  <si>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</si>
  <si>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</si>
  <si>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</si>
  <si>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</si>
  <si>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</si>
  <si>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</si>
  <si>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</si>
  <si>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</si>
  <si>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</si>
  <si>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</si>
  <si>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</si>
  <si>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</si>
  <si>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</si>
  <si>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</si>
  <si>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</si>
  <si>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</si>
  <si>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</si>
  <si>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</si>
  <si>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</si>
  <si>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</si>
  <si>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</si>
  <si>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</si>
  <si>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</si>
  <si>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</si>
  <si>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</si>
  <si>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</si>
  <si>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</si>
  <si>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</si>
  <si>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</si>
  <si>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</si>
  <si>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</si>
  <si>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</si>
  <si>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</si>
  <si>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</si>
  <si>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</si>
  <si>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</si>
  <si>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</si>
  <si>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</si>
  <si>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</si>
  <si>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</si>
  <si>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</si>
  <si>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</si>
  <si>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</si>
  <si>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</si>
  <si>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</si>
  <si>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</si>
  <si>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</si>
  <si>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</si>
  <si>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</si>
  <si>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</si>
  <si>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</si>
  <si>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</si>
  <si>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</si>
  <si>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</si>
  <si>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</si>
  <si>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</si>
  <si>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</si>
  <si>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</si>
  <si>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</si>
  <si>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</si>
  <si>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</si>
  <si>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</si>
  <si>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</si>
  <si>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</si>
  <si>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</si>
  <si>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</si>
  <si>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</si>
  <si>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</si>
  <si>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</si>
  <si>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</si>
  <si>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</si>
  <si>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</si>
  <si>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</si>
  <si>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</si>
  <si>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</si>
  <si>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</si>
  <si>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</si>
  <si>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</si>
  <si>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</si>
  <si>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</si>
  <si>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</si>
  <si>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</si>
  <si>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</si>
  <si>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</si>
  <si>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</si>
  <si>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</si>
  <si>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</si>
  <si>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</si>
  <si>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</si>
  <si>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</si>
  <si>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</si>
  <si>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</si>
  <si>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</si>
  <si>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</si>
  <si>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</si>
  <si>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</si>
  <si>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</si>
  <si>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</si>
  <si>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</si>
  <si>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</si>
  <si>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</si>
  <si>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</si>
  <si>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</si>
  <si>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</si>
  <si>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</si>
  <si>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</si>
  <si>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</si>
  <si>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</si>
  <si>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</si>
  <si>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</si>
  <si>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</si>
  <si>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</si>
  <si>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</si>
  <si>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</si>
  <si>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</si>
  <si>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</si>
  <si>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</si>
  <si>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</si>
  <si>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</si>
  <si>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</si>
  <si>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</si>
  <si>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</si>
  <si>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</si>
  <si>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</si>
  <si>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</si>
  <si>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</si>
  <si>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</si>
  <si>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</si>
  <si>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</si>
  <si>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</si>
  <si>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</si>
  <si>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</si>
  <si>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</si>
  <si>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</si>
  <si>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</si>
  <si>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</si>
  <si>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</si>
  <si>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</si>
  <si>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</si>
  <si>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</si>
  <si>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</si>
  <si>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</si>
  <si>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</si>
  <si>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</si>
  <si>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</si>
  <si>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</si>
  <si>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</si>
  <si>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</si>
  <si>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</si>
  <si>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</si>
  <si>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</si>
  <si>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</si>
  <si>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</si>
  <si>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</si>
  <si>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</si>
  <si>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</si>
  <si>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</si>
  <si>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</si>
  <si>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</si>
  <si>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</si>
  <si>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</si>
  <si>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</si>
  <si>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</si>
  <si>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</si>
  <si>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</si>
  <si>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</si>
  <si>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</si>
  <si>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</si>
  <si>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</si>
  <si>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</si>
  <si>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</si>
  <si>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</si>
  <si>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</si>
  <si>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</si>
  <si>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</si>
  <si>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</si>
  <si>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</si>
  <si>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</si>
  <si>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</si>
  <si>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</si>
  <si>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</si>
  <si>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</si>
  <si>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</si>
  <si>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</si>
  <si>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</si>
  <si>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</si>
  <si>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</si>
  <si>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</si>
  <si>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</si>
  <si>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</si>
  <si>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</si>
  <si>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</si>
  <si>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</si>
  <si>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</si>
  <si>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</si>
  <si>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</si>
  <si>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</si>
  <si>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</si>
  <si>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</si>
  <si>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</si>
  <si>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</si>
  <si>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</si>
  <si>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</si>
  <si>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</si>
  <si>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</si>
  <si>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</si>
  <si>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</si>
  <si>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</si>
  <si>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</si>
  <si>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</si>
  <si>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</si>
  <si>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</si>
  <si>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</si>
  <si>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</si>
  <si>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</si>
  <si>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</si>
  <si>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</si>
  <si>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</si>
  <si>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</si>
  <si>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</si>
  <si>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</si>
  <si>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</si>
  <si>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</si>
  <si>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</si>
  <si>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</si>
  <si>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</si>
  <si>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</si>
  <si>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</si>
  <si>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</si>
  <si>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</si>
  <si>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</si>
  <si>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</si>
  <si>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</si>
  <si>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</si>
  <si>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</si>
  <si>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</si>
  <si>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</si>
  <si>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</si>
  <si>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</si>
  <si>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</si>
  <si>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</si>
  <si>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</si>
  <si>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</si>
  <si>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</si>
  <si>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</si>
  <si>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</si>
  <si>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</si>
  <si>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</si>
  <si>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</si>
  <si>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</si>
  <si>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</si>
  <si>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</si>
  <si>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</si>
  <si>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</si>
  <si>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</si>
  <si>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</si>
  <si>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</si>
  <si>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</si>
  <si>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</si>
  <si>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</si>
  <si>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</si>
  <si>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</si>
  <si>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</si>
  <si>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</si>
  <si>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</si>
  <si>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</si>
  <si>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</si>
  <si>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</si>
  <si>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</si>
  <si>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</si>
  <si>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</si>
  <si>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</si>
  <si>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</si>
  <si>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</si>
  <si>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</si>
  <si>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</si>
  <si>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</si>
  <si>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</si>
  <si>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</si>
  <si>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</si>
  <si>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</si>
  <si>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</si>
  <si>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</si>
  <si>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</si>
  <si>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</si>
  <si>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</si>
  <si>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</si>
  <si>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</si>
  <si>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</si>
  <si>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</si>
  <si>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</si>
  <si>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</si>
  <si>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</si>
  <si>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</si>
  <si>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</si>
  <si>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</si>
  <si>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</si>
  <si>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</si>
  <si>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</si>
  <si>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</si>
  <si>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</si>
  <si>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</si>
  <si>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</si>
  <si>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</si>
  <si>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</si>
  <si>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</si>
  <si>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</si>
  <si>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</si>
  <si>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</si>
  <si>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</si>
  <si>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</si>
  <si>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</si>
  <si>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</si>
  <si>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</si>
  <si>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</si>
  <si>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</si>
  <si>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</si>
  <si>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</si>
  <si>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</si>
  <si>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</si>
  <si>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</si>
  <si>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</si>
  <si>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</si>
  <si>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</si>
  <si>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</si>
  <si>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</si>
  <si>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</si>
  <si>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</si>
  <si>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</si>
  <si>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</si>
  <si>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</si>
  <si>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</si>
  <si>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</si>
  <si>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</si>
  <si>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</si>
  <si>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</si>
  <si>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</si>
  <si>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</si>
  <si>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</si>
  <si>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</si>
  <si>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</si>
  <si>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</si>
  <si>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</si>
  <si>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</si>
  <si>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</si>
  <si>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</si>
  <si>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</si>
  <si>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</si>
  <si>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</si>
  <si>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</si>
  <si>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</si>
  <si>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</si>
  <si>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</si>
  <si>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</si>
  <si>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</si>
  <si>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</si>
  <si>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</si>
  <si>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</si>
  <si>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</si>
  <si>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</si>
  <si>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</si>
  <si>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</si>
  <si>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</si>
  <si>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</si>
  <si>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</si>
  <si>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</si>
  <si>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</si>
  <si>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</si>
  <si>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</si>
  <si>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</si>
  <si>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</si>
  <si>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</si>
  <si>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</si>
  <si>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</si>
  <si>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</si>
  <si>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</si>
  <si>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</si>
  <si>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</si>
  <si>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</si>
  <si>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</si>
  <si>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</si>
  <si>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</si>
  <si>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</si>
  <si>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</si>
  <si>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</si>
  <si>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</si>
  <si>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</si>
  <si>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</si>
  <si>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</si>
  <si>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</si>
  <si>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</si>
  <si>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</si>
  <si>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</si>
  <si>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</si>
  <si>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</si>
  <si>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</si>
  <si>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</si>
  <si>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</si>
  <si>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</si>
  <si>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</si>
  <si>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</si>
  <si>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</si>
  <si>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</si>
  <si>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</si>
  <si>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</si>
  <si>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</si>
  <si>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</si>
  <si>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</si>
  <si>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</si>
  <si>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</si>
  <si>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</si>
  <si>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</si>
  <si>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</si>
  <si>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</si>
  <si>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</si>
  <si>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</si>
  <si>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</si>
  <si>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</si>
  <si>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</si>
  <si>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</si>
  <si>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</si>
  <si>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</si>
  <si>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</si>
  <si>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</si>
  <si>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</si>
  <si>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</si>
  <si>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</si>
  <si>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</si>
  <si>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</si>
  <si>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</si>
  <si>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</si>
  <si>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</si>
  <si>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</si>
  <si>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</si>
  <si>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</si>
  <si>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</si>
  <si>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</si>
  <si>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</si>
  <si>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</si>
  <si>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</si>
  <si>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</si>
  <si>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</si>
  <si>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</si>
  <si>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</si>
  <si>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</si>
  <si>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</si>
  <si>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</si>
  <si>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</si>
  <si>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</si>
  <si>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</si>
  <si>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</si>
  <si>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</si>
  <si>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</si>
  <si>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</si>
  <si>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</si>
  <si>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</si>
  <si>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</si>
  <si>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</si>
  <si>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</si>
  <si>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</si>
  <si>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</si>
  <si>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</si>
  <si>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</si>
  <si>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</si>
  <si>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</si>
  <si>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</si>
  <si>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</si>
  <si>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</si>
  <si>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</si>
  <si>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</si>
  <si>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</si>
  <si>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</si>
  <si>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</si>
  <si>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</si>
  <si>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</si>
  <si>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</si>
  <si>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</si>
  <si>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</si>
  <si>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</si>
  <si>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</si>
  <si>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</si>
  <si>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</si>
  <si>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</si>
  <si>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</si>
  <si>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</si>
  <si>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</si>
  <si>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</si>
  <si>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</si>
  <si>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</si>
  <si>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</si>
  <si>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</si>
  <si>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</si>
  <si>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</si>
  <si>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</si>
  <si>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</si>
  <si>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</si>
  <si>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</si>
  <si>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</si>
  <si>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</si>
  <si>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</si>
  <si>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</si>
  <si>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</si>
  <si>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</si>
  <si>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</si>
  <si>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</si>
  <si>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</si>
  <si>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</si>
  <si>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</si>
  <si>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</si>
  <si>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</si>
  <si>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</si>
  <si>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</si>
  <si>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</si>
  <si>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</si>
  <si>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</si>
  <si>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</si>
  <si>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</si>
  <si>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</si>
  <si>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</si>
  <si>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</si>
  <si>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</si>
  <si>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</si>
  <si>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</si>
  <si>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</si>
  <si>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</si>
  <si>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</si>
  <si>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</si>
  <si>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</si>
  <si>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</si>
  <si>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</si>
  <si>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</si>
  <si>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</si>
  <si>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</si>
  <si>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</si>
  <si>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</si>
  <si>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</si>
  <si>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</si>
  <si>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</si>
  <si>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</si>
  <si>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</si>
  <si>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</si>
  <si>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</si>
  <si>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</si>
  <si>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</si>
  <si>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</si>
  <si>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</si>
  <si>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</si>
  <si>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</si>
  <si>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</si>
  <si>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</si>
  <si>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</si>
  <si>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</si>
  <si>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</si>
  <si>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</si>
  <si>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</si>
  <si>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</si>
  <si>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</si>
  <si>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</si>
  <si>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</si>
  <si>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</si>
  <si>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</si>
  <si>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</si>
  <si>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</si>
  <si>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</si>
  <si>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</si>
  <si>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</si>
  <si>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</si>
  <si>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</si>
  <si>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</si>
  <si>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</si>
  <si>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</si>
  <si>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</si>
  <si>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</si>
  <si>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</si>
  <si>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</si>
  <si>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</si>
  <si>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</si>
  <si>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</si>
  <si>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</si>
  <si>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</si>
  <si>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</si>
  <si>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</si>
  <si>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</si>
  <si>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</si>
  <si>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</si>
  <si>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</si>
  <si>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</si>
  <si>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</si>
  <si>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</si>
  <si>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</si>
  <si>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</si>
  <si>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</si>
  <si>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</si>
  <si>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</si>
  <si>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</si>
  <si>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</si>
  <si>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</si>
  <si>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</si>
  <si>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</si>
  <si>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</si>
  <si>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</si>
  <si>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</si>
  <si>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</si>
  <si>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</si>
  <si>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</si>
  <si>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</si>
  <si>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</si>
  <si>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</si>
  <si>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</si>
  <si>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</si>
  <si>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</si>
  <si>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</si>
  <si>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</si>
  <si>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</si>
  <si>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</si>
  <si>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</si>
  <si>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</si>
  <si>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</si>
  <si>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</si>
  <si>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</si>
  <si>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</si>
  <si>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</si>
  <si>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</si>
  <si>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</si>
  <si>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</si>
  <si>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</si>
  <si>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</si>
  <si>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</si>
  <si>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</si>
  <si>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</si>
  <si>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</si>
  <si>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</si>
  <si>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</si>
  <si>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</si>
  <si>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</si>
  <si>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</si>
  <si>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</si>
  <si>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</si>
  <si>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</si>
  <si>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</si>
  <si>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</si>
  <si>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</si>
  <si>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</si>
  <si>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</si>
  <si>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</si>
  <si>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</si>
  <si>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</si>
  <si>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</si>
  <si>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</si>
  <si>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</si>
  <si>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</si>
  <si>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</si>
  <si>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</si>
  <si>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</si>
  <si>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</si>
  <si>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</si>
  <si>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</si>
  <si>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</si>
  <si>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</si>
  <si>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</si>
  <si>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</si>
  <si>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</si>
  <si>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</si>
  <si>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</si>
  <si>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</si>
  <si>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</si>
  <si>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</si>
  <si>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</si>
  <si>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</si>
  <si>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</si>
  <si>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</si>
  <si>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</si>
  <si>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</si>
  <si>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</si>
  <si>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</si>
  <si>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</si>
  <si>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</si>
  <si>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</si>
  <si>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</si>
  <si>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</si>
  <si>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</si>
  <si>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</si>
  <si>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</si>
  <si>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</si>
  <si>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</si>
  <si>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</si>
  <si>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</si>
  <si>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</si>
  <si>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</si>
  <si>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</si>
  <si>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</si>
  <si>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</si>
  <si>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</si>
  <si>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</si>
  <si>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</si>
  <si>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</si>
  <si>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</si>
  <si>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</si>
  <si>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</si>
  <si>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</si>
  <si>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</si>
  <si>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</si>
  <si>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</si>
  <si>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</si>
  <si>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</si>
  <si>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</si>
  <si>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</si>
  <si>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</si>
  <si>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</si>
  <si>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</si>
  <si>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</si>
  <si>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</si>
  <si>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</si>
  <si>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</si>
  <si>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</si>
  <si>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</si>
  <si>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</si>
  <si>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</si>
  <si>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</si>
  <si>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</si>
  <si>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</si>
  <si>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</si>
  <si>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</si>
  <si>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</si>
  <si>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</si>
  <si>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</si>
  <si>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</si>
  <si>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</si>
  <si>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</si>
  <si>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</si>
  <si>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</si>
  <si>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</si>
  <si>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</si>
  <si>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</si>
  <si>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</si>
  <si>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</si>
  <si>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</si>
  <si>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</si>
  <si>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</si>
  <si>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</si>
  <si>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</si>
  <si>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</si>
  <si>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</si>
  <si>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</si>
  <si>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</si>
  <si>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</si>
  <si>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</si>
  <si>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</si>
  <si>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</si>
  <si>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</si>
  <si>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</si>
  <si>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</si>
  <si>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</si>
  <si>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</si>
  <si>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</si>
  <si>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</si>
  <si>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</si>
  <si>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</si>
  <si>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</si>
  <si>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</si>
  <si>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</si>
  <si>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</si>
  <si>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</si>
  <si>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</si>
  <si>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</si>
  <si>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</si>
  <si>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</si>
  <si>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</si>
  <si>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</si>
  <si>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</si>
  <si>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</si>
  <si>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</si>
  <si>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</si>
  <si>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</si>
  <si>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</si>
  <si>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</si>
  <si>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</si>
  <si>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</si>
  <si>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</si>
  <si>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</si>
  <si>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</si>
  <si>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</si>
  <si>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</si>
  <si>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</si>
  <si>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</si>
  <si>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</si>
  <si>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</si>
  <si>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</si>
  <si>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</si>
  <si>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</si>
  <si>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</si>
  <si>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</si>
  <si>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</si>
  <si>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</si>
  <si>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</si>
  <si>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</si>
  <si>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</si>
  <si>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</si>
  <si>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</si>
  <si>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</si>
  <si>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</si>
  <si>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</si>
  <si>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</si>
  <si>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</si>
  <si>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</si>
  <si>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</si>
  <si>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</si>
  <si>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</si>
  <si>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</si>
  <si>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</si>
  <si>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</si>
  <si>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</si>
  <si>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</si>
  <si>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</si>
  <si>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</si>
  <si>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</si>
  <si>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</si>
  <si>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</si>
  <si>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</si>
  <si>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</si>
  <si>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</si>
  <si>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</si>
  <si>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</si>
  <si>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</si>
  <si>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</si>
  <si>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</si>
  <si>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</si>
  <si>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</si>
  <si>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</si>
  <si>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</si>
  <si>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</si>
  <si>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</si>
  <si>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</si>
  <si>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</si>
  <si>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</si>
  <si>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</si>
  <si>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</si>
  <si>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</si>
  <si>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</si>
  <si>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</si>
  <si>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</si>
  <si>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</si>
  <si>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</si>
  <si>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</si>
  <si>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</si>
  <si>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</si>
  <si>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</si>
  <si>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</si>
  <si>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</si>
  <si>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</si>
  <si>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</si>
  <si>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</si>
  <si>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</si>
  <si>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</si>
  <si>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</si>
  <si>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</si>
  <si>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</si>
  <si>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</si>
  <si>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</si>
  <si>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</si>
  <si>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</si>
  <si>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</si>
  <si>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</si>
  <si>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</si>
  <si>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</si>
  <si>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</si>
  <si>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</si>
  <si>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</si>
  <si>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</si>
  <si>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</si>
  <si>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</si>
  <si>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</si>
  <si>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</si>
  <si>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</si>
  <si>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</si>
  <si>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</si>
  <si>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</si>
  <si>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</si>
  <si>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</si>
  <si>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</si>
  <si>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</si>
  <si>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</si>
  <si>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</si>
  <si>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</si>
  <si>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</si>
  <si>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</si>
  <si>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</si>
  <si>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</si>
  <si>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</si>
  <si>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</si>
  <si>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</si>
  <si>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</si>
  <si>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</si>
  <si>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</si>
  <si>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</si>
  <si>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</si>
  <si>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</si>
  <si>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</si>
  <si>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</si>
  <si>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</si>
  <si>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</si>
  <si>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</si>
  <si>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</si>
  <si>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</si>
  <si>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</si>
  <si>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</si>
  <si>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</si>
  <si>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</si>
  <si>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</si>
  <si>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</si>
  <si>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</si>
  <si>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</si>
  <si>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</si>
  <si>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</si>
  <si>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</si>
  <si>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</si>
  <si>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</si>
  <si>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</si>
  <si>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</si>
  <si>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</si>
  <si>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</si>
  <si>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</si>
  <si>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</si>
  <si>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</si>
  <si>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</si>
  <si>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</si>
  <si>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</si>
  <si>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</si>
  <si>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</si>
  <si>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</si>
  <si>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</si>
  <si>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</si>
  <si>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</si>
  <si>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</si>
  <si>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</si>
  <si>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</si>
  <si>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</si>
  <si>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</si>
  <si>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</si>
  <si>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</si>
  <si>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</si>
  <si>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</si>
  <si>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</si>
  <si>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</si>
  <si>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</si>
  <si>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</si>
  <si>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</si>
  <si>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</si>
  <si>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</si>
  <si>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</si>
  <si>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</si>
  <si>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</si>
  <si>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</si>
  <si>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</si>
  <si>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</si>
  <si>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</si>
  <si>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</si>
  <si>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</si>
  <si>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</si>
  <si>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</si>
  <si>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</si>
  <si>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</si>
  <si>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</si>
  <si>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</si>
  <si>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</si>
  <si>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</si>
  <si>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</si>
  <si>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</si>
  <si>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</si>
  <si>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</si>
  <si>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</si>
  <si>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</si>
  <si>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</si>
  <si>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</si>
  <si>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</si>
  <si>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</si>
  <si>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</si>
  <si>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</si>
  <si>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</si>
  <si>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</si>
  <si>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</si>
  <si>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</si>
  <si>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</si>
  <si>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</si>
  <si>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</si>
  <si>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</si>
  <si>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</si>
  <si>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</si>
  <si>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</si>
  <si>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</si>
  <si>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</si>
  <si>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</si>
  <si>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</si>
  <si>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</si>
  <si>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</si>
  <si>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</si>
  <si>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</si>
  <si>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</si>
  <si>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</si>
  <si>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</si>
  <si>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</si>
  <si>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</si>
  <si>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</si>
  <si>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</si>
  <si>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</si>
  <si>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</si>
  <si>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</si>
  <si>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</si>
  <si>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</si>
  <si>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</si>
  <si>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</si>
  <si>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</si>
  <si>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</si>
  <si>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</si>
  <si>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</si>
  <si>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</si>
  <si>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</si>
  <si>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</si>
  <si>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</si>
  <si>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</si>
  <si>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</si>
  <si>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</si>
  <si>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</si>
  <si>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</si>
  <si>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</si>
  <si>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</si>
  <si>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</si>
  <si>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</si>
  <si>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</si>
  <si>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</si>
  <si>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</si>
  <si>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</si>
  <si>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</si>
  <si>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</si>
  <si>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</si>
  <si>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</si>
  <si>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</si>
  <si>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</si>
  <si>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</si>
  <si>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</si>
  <si>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</si>
  <si>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</si>
  <si>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</si>
  <si>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</si>
  <si>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</si>
  <si>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</si>
  <si>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</si>
  <si>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</si>
  <si>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</si>
  <si>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</si>
  <si>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</si>
  <si>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</si>
  <si>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</si>
  <si>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</si>
  <si>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</si>
  <si>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</si>
  <si>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</si>
  <si>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</si>
  <si>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</si>
  <si>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</si>
  <si>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</si>
  <si>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</si>
  <si>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</si>
  <si>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</si>
  <si>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</si>
  <si>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</si>
  <si>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</si>
  <si>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</si>
  <si>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</si>
  <si>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</si>
  <si>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</si>
  <si>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</si>
  <si>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</si>
  <si>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</si>
  <si>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</si>
  <si>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</si>
  <si>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</si>
  <si>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</si>
  <si>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</si>
  <si>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</si>
  <si>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</si>
  <si>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</si>
  <si>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</si>
  <si>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</si>
  <si>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</si>
  <si>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</si>
  <si>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</si>
  <si>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</si>
  <si>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</si>
  <si>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</si>
  <si>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</si>
  <si>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</si>
  <si>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</si>
  <si>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</si>
  <si>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</si>
  <si>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</si>
  <si>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</si>
  <si>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</si>
  <si>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</si>
  <si>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</si>
  <si>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</si>
  <si>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</si>
  <si>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</si>
  <si>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</si>
  <si>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</si>
  <si>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</si>
  <si>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</si>
  <si>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</si>
  <si>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</si>
  <si>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</si>
  <si>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</si>
  <si>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</si>
  <si>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</si>
  <si>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</si>
  <si>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</si>
  <si>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</si>
  <si>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</si>
  <si>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</si>
  <si>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</si>
  <si>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</si>
  <si>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</si>
  <si>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</si>
  <si>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</si>
  <si>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</si>
  <si>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</si>
  <si>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</si>
  <si>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</si>
  <si>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</si>
  <si>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</si>
  <si>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</si>
  <si>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</si>
  <si>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</si>
  <si>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</si>
  <si>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</si>
  <si>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</si>
  <si>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</si>
  <si>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</si>
  <si>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</si>
  <si>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</si>
  <si>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</si>
  <si>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</si>
  <si>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</si>
  <si>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</si>
  <si>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</si>
  <si>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</si>
  <si>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</si>
  <si>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</si>
  <si>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</si>
  <si>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</si>
  <si>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</si>
  <si>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</si>
  <si>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</si>
  <si>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</si>
  <si>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</si>
  <si>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</si>
  <si>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</si>
  <si>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</si>
  <si>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</si>
  <si>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</si>
  <si>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</si>
  <si>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</si>
  <si>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</si>
  <si>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</si>
  <si>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</si>
  <si>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</si>
  <si>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</si>
  <si>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</si>
  <si>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</si>
  <si>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</si>
  <si>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</si>
  <si>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</si>
  <si>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</si>
  <si>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</si>
  <si>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</si>
  <si>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</si>
  <si>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</si>
  <si>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</si>
  <si>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</si>
  <si>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</si>
  <si>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</si>
  <si>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</si>
  <si>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</si>
  <si>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</si>
  <si>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</si>
  <si>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</si>
  <si>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</si>
  <si>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</si>
  <si>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</si>
  <si>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</si>
  <si>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</si>
  <si>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</si>
  <si>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</si>
  <si>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</si>
  <si>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</si>
  <si>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</si>
  <si>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</si>
  <si>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</si>
  <si>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</si>
  <si>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</si>
  <si>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</si>
  <si>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</si>
  <si>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</si>
  <si>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</si>
  <si>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</si>
  <si>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</si>
  <si>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</si>
  <si>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</si>
  <si>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</si>
  <si>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</si>
  <si>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</si>
  <si>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</si>
  <si>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</si>
  <si>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</si>
  <si>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</si>
  <si>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</si>
  <si>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</si>
  <si>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</si>
  <si>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</si>
  <si>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</si>
  <si>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</si>
  <si>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</si>
  <si>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</si>
  <si>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</si>
  <si>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</si>
  <si>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</si>
  <si>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</si>
  <si>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</si>
  <si>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</si>
  <si>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</si>
  <si>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</si>
  <si>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</si>
  <si>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</si>
  <si>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</si>
  <si>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</si>
  <si>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</si>
  <si>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</si>
  <si>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</si>
  <si>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</si>
  <si>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</si>
  <si>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</si>
  <si>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</si>
  <si>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</si>
  <si>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</si>
  <si>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</si>
  <si>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</si>
  <si>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</si>
  <si>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</si>
  <si>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</si>
  <si>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</si>
  <si>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</si>
  <si>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</si>
  <si>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</si>
  <si>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</si>
  <si>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</si>
  <si>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</si>
  <si>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</si>
  <si>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</si>
  <si>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</si>
  <si>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</si>
  <si>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</si>
  <si>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</si>
  <si>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</si>
  <si>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</si>
  <si>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</si>
  <si>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</si>
  <si>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</si>
  <si>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</si>
  <si>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</si>
  <si>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</si>
  <si>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</si>
  <si>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</si>
  <si>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</si>
  <si>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</si>
  <si>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</si>
  <si>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</si>
  <si>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</si>
  <si>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</si>
  <si>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</si>
  <si>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</si>
  <si>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</si>
  <si>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</si>
  <si>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</si>
  <si>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</si>
  <si>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</si>
  <si>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</si>
  <si>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</si>
  <si>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</si>
  <si>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</si>
  <si>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</si>
  <si>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</si>
  <si>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</si>
  <si>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</si>
  <si>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</si>
  <si>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</si>
  <si>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</si>
  <si>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</si>
  <si>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</si>
  <si>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</si>
  <si>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</si>
  <si>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</si>
  <si>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</si>
  <si>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</si>
  <si>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</si>
  <si>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</si>
  <si>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</si>
  <si>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</si>
  <si>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</si>
  <si>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</si>
  <si>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</si>
  <si>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</si>
  <si>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</si>
  <si>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</si>
  <si>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</si>
  <si>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</si>
  <si>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</si>
  <si>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</si>
  <si>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</si>
  <si>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</si>
  <si>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</si>
  <si>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</si>
  <si>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</si>
  <si>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</si>
  <si>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</si>
  <si>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</si>
  <si>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</si>
  <si>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</si>
  <si>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</si>
  <si>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</si>
  <si>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</si>
  <si>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</si>
  <si>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</si>
  <si>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</si>
  <si>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</si>
  <si>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</si>
  <si>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</si>
  <si>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</si>
  <si>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</si>
  <si>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</si>
  <si>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</si>
  <si>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</si>
  <si>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</si>
  <si>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</si>
  <si>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</si>
  <si>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</si>
  <si>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</si>
  <si>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</si>
  <si>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</si>
  <si>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</si>
  <si>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</si>
  <si>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</si>
  <si>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</si>
  <si>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</si>
  <si>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</si>
  <si>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</si>
  <si>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</si>
  <si>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</si>
  <si>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</si>
  <si>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</si>
  <si>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</si>
  <si>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</si>
  <si>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</si>
  <si>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</si>
  <si>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</si>
  <si>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</si>
  <si>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</si>
  <si>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</si>
  <si>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</si>
  <si>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</si>
  <si>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</si>
  <si>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</si>
  <si>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</si>
  <si>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</si>
  <si>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</si>
  <si>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</si>
  <si>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</si>
  <si>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</si>
  <si>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</si>
  <si>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</si>
  <si>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</si>
  <si>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</si>
  <si>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</si>
  <si>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</si>
  <si>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</si>
  <si>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</si>
  <si>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</si>
  <si>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</si>
  <si>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</si>
  <si>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</si>
  <si>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</si>
  <si>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</si>
  <si>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</si>
  <si>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</si>
  <si>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</si>
  <si>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</si>
  <si>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</si>
  <si>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</si>
  <si>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</si>
  <si>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</si>
  <si>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</si>
  <si>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</si>
  <si>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</si>
  <si>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</si>
  <si>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</si>
  <si>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</si>
  <si>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</si>
  <si>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</si>
  <si>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</si>
  <si>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</si>
  <si>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</si>
  <si>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</si>
  <si>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</si>
  <si>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</si>
  <si>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</si>
  <si>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</si>
  <si>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</si>
  <si>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</si>
  <si>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</si>
  <si>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</si>
  <si>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</si>
  <si>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</si>
  <si>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</si>
  <si>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</si>
  <si>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</si>
  <si>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</si>
  <si>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</si>
  <si>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</si>
  <si>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</si>
  <si>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</si>
  <si>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</si>
  <si>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</si>
  <si>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</si>
  <si>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</si>
  <si>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</si>
  <si>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</si>
  <si>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</si>
  <si>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</si>
  <si>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</si>
  <si>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</si>
  <si>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</si>
  <si>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</si>
  <si>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</si>
  <si>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</si>
  <si>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</si>
  <si>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</si>
  <si>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</si>
  <si>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</si>
  <si>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</si>
  <si>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</si>
  <si>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</si>
  <si>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</si>
  <si>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</si>
  <si>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</si>
  <si>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</si>
  <si>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</si>
  <si>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</si>
  <si>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</si>
  <si>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</si>
  <si>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</si>
  <si>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</si>
  <si>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</si>
  <si>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</si>
  <si>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</si>
  <si>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</si>
  <si>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</si>
  <si>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</si>
  <si>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</si>
  <si>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</si>
  <si>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</si>
  <si>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</si>
  <si>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</si>
  <si>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</si>
  <si>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</si>
  <si>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</si>
  <si>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</si>
  <si>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</si>
  <si>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</si>
  <si>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</si>
  <si>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</si>
  <si>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</si>
  <si>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</si>
  <si>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</si>
  <si>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</si>
  <si>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</si>
  <si>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</si>
  <si>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</si>
  <si>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</si>
  <si>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</si>
  <si>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</si>
  <si>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</si>
  <si>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</si>
  <si>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</si>
  <si>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</si>
  <si>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</si>
  <si>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</si>
  <si>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</si>
  <si>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</si>
  <si>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</si>
  <si>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</si>
  <si>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</si>
  <si>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</si>
  <si>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</si>
  <si>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</si>
  <si>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</si>
  <si>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</si>
  <si>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</si>
  <si>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</si>
  <si>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</si>
  <si>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</si>
  <si>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</si>
  <si>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</si>
  <si>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</si>
  <si>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</si>
  <si>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</si>
  <si>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</si>
  <si>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</si>
  <si>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</si>
  <si>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</si>
  <si>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</si>
  <si>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</si>
  <si>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</si>
  <si>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</si>
  <si>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</si>
  <si>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</si>
  <si>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</si>
  <si>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</si>
  <si>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</si>
  <si>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</si>
  <si>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</si>
  <si>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</si>
  <si>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</si>
  <si>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</si>
  <si>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</si>
  <si>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</si>
  <si>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</si>
  <si>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</si>
  <si>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</si>
  <si>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</si>
  <si>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</si>
  <si>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</si>
  <si>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</si>
  <si>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</si>
  <si>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</si>
  <si>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</si>
  <si>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</si>
  <si>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</si>
  <si>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</si>
  <si>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</si>
  <si>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</si>
  <si>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</si>
  <si>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</si>
  <si>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</si>
  <si>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</si>
  <si>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</si>
  <si>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</si>
  <si>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</si>
  <si>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</si>
  <si>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</si>
  <si>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</si>
  <si>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</si>
  <si>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</si>
  <si>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</si>
  <si>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</si>
  <si>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</si>
  <si>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</si>
  <si>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</si>
  <si>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</si>
  <si>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</si>
  <si>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</si>
  <si>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</si>
  <si>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</si>
  <si>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</si>
  <si>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</si>
  <si>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</si>
  <si>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</si>
  <si>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</si>
  <si>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</si>
  <si>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</si>
  <si>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</si>
  <si>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</si>
  <si>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</si>
  <si>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</si>
  <si>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</si>
  <si>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</si>
  <si>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</si>
  <si>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</si>
  <si>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</si>
  <si>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</si>
  <si>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</si>
  <si>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</si>
  <si>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</si>
  <si>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</si>
  <si>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</si>
  <si>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</si>
  <si>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</si>
  <si>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</si>
  <si>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</si>
  <si>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</si>
  <si>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</si>
  <si>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</si>
  <si>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</si>
  <si>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</si>
  <si>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</si>
  <si>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</si>
  <si>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</si>
  <si>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</si>
  <si>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</si>
  <si>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</si>
  <si>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</si>
  <si>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</si>
  <si>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</si>
  <si>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</si>
  <si>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</si>
  <si>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</si>
  <si>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</si>
  <si>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</si>
  <si>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</si>
  <si>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</si>
  <si>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</si>
  <si>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</si>
  <si>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</si>
  <si>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</si>
  <si>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</si>
  <si>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</si>
  <si>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</si>
  <si>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</si>
  <si>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</si>
  <si>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</si>
  <si>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</si>
  <si>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</si>
  <si>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</si>
  <si>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</si>
  <si>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</si>
  <si>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</si>
  <si>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</si>
  <si>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</si>
  <si>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</si>
  <si>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</si>
  <si>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</si>
  <si>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</si>
  <si>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</si>
  <si>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</si>
  <si>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</si>
  <si>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</si>
  <si>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</si>
  <si>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</si>
  <si>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</si>
  <si>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</si>
  <si>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</si>
  <si>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</si>
  <si>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</si>
  <si>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</si>
  <si>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</si>
  <si>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</si>
  <si>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</si>
  <si>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</si>
  <si>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</si>
  <si>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</si>
  <si>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</si>
  <si>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</si>
  <si>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</si>
  <si>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</si>
  <si>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</si>
  <si>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</si>
  <si>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</si>
  <si>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</si>
  <si>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</si>
  <si>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</si>
  <si>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</si>
  <si>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</si>
  <si>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</si>
  <si>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</si>
  <si>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</si>
  <si>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</si>
  <si>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</si>
  <si>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</si>
  <si>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</si>
  <si>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</si>
  <si>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</si>
  <si>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</si>
  <si>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</si>
  <si>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</si>
  <si>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</si>
  <si>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</si>
  <si>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</si>
  <si>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</si>
  <si>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</si>
  <si>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</si>
  <si>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</si>
  <si>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</si>
  <si>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</si>
  <si>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</si>
  <si>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</si>
  <si>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</si>
  <si>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</si>
  <si>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</si>
  <si>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</si>
  <si>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</si>
  <si>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</si>
  <si>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</si>
  <si>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</si>
  <si>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</si>
  <si>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</si>
  <si>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</si>
  <si>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</si>
  <si>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</si>
  <si>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</si>
  <si>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</si>
  <si>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</si>
  <si>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</si>
  <si>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</si>
  <si>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</si>
  <si>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</si>
  <si>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</si>
  <si>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</si>
  <si>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</si>
  <si>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</si>
  <si>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</si>
  <si>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</si>
  <si>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</si>
  <si>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</si>
  <si>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</si>
  <si>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</si>
  <si>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</si>
  <si>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</si>
  <si>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</si>
  <si>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</si>
  <si>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</si>
  <si>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</si>
  <si>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</si>
  <si>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</si>
  <si>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</si>
  <si>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</si>
  <si>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</si>
  <si>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</si>
  <si>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</si>
  <si>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</si>
  <si>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</si>
  <si>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</si>
  <si>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</si>
  <si>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</si>
  <si>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</si>
  <si>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</si>
  <si>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</si>
  <si>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</si>
  <si>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</si>
  <si>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</si>
  <si>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</si>
  <si>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</si>
  <si>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</si>
  <si>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</si>
  <si>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</si>
  <si>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</si>
  <si>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</si>
  <si>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</si>
  <si>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</si>
  <si>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</si>
  <si>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</si>
  <si>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</si>
  <si>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</si>
  <si>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</si>
  <si>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</si>
  <si>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</si>
  <si>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</si>
  <si>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</si>
  <si>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</si>
  <si>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</si>
  <si>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</si>
  <si>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</si>
  <si>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</si>
  <si>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</si>
  <si>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</si>
  <si>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</si>
  <si>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</si>
  <si>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</si>
  <si>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</si>
  <si>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</si>
  <si>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</si>
  <si>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</si>
  <si>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</si>
  <si>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</si>
  <si>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</si>
  <si>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</si>
  <si>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</si>
  <si>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</si>
  <si>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</si>
  <si>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</si>
  <si>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</si>
  <si>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</si>
  <si>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</si>
  <si>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</si>
  <si>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</si>
  <si>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</si>
  <si>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</si>
  <si>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</si>
  <si>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</si>
  <si>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</si>
  <si>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</si>
  <si>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</si>
  <si>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</si>
  <si>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</si>
  <si>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</si>
  <si>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</si>
  <si>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</si>
  <si>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</si>
  <si>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</si>
  <si>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</si>
  <si>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</si>
  <si>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</si>
  <si>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</si>
  <si>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</si>
  <si>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</si>
  <si>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</si>
  <si>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</si>
  <si>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</si>
  <si>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</si>
  <si>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</si>
  <si>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</si>
  <si>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</si>
  <si>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</si>
  <si>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</si>
  <si>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</si>
  <si>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</si>
  <si>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</si>
  <si>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</si>
  <si>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</si>
  <si>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</si>
  <si>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</si>
  <si>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</si>
  <si>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</si>
  <si>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</si>
  <si>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</si>
  <si>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</si>
  <si>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</si>
  <si>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</si>
  <si>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</si>
  <si>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</si>
  <si>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</si>
  <si>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</si>
  <si>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</si>
  <si>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</si>
  <si>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</si>
  <si>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</si>
  <si>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</si>
  <si>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</si>
  <si>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</si>
  <si>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</si>
  <si>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</si>
  <si>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</si>
  <si>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</si>
  <si>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</si>
  <si>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</si>
  <si>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</si>
  <si>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</si>
  <si>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</si>
  <si>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</si>
  <si>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</si>
  <si>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</si>
  <si>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</si>
  <si>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</si>
  <si>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</si>
  <si>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</si>
  <si>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</si>
  <si>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</si>
  <si>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</si>
  <si>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</si>
  <si>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</si>
  <si>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</si>
  <si>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</si>
  <si>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</si>
  <si>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</si>
  <si>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</si>
  <si>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</si>
  <si>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</si>
  <si>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</si>
  <si>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</si>
  <si>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</si>
  <si>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</si>
  <si>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</si>
  <si>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</si>
  <si>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</si>
  <si>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</si>
  <si>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</si>
  <si>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</si>
  <si>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</si>
  <si>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</si>
  <si>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</si>
  <si>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</si>
  <si>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</si>
  <si>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</si>
  <si>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</si>
  <si>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</si>
  <si>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</si>
  <si>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</si>
  <si>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</si>
  <si>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</si>
  <si>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</si>
  <si>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</si>
  <si>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</si>
  <si>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</si>
  <si>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</si>
  <si>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</si>
  <si>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</si>
  <si>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</si>
  <si>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</si>
  <si>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</si>
  <si>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</si>
  <si>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</si>
  <si>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</si>
  <si>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</si>
  <si>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</si>
  <si>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</si>
  <si>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</si>
  <si>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</si>
  <si>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</si>
  <si>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</si>
  <si>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</si>
  <si>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</si>
  <si>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</si>
  <si>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</si>
  <si>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</si>
  <si>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</si>
  <si>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</si>
  <si>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</si>
  <si>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</si>
  <si>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</si>
  <si>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</si>
  <si>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</si>
  <si>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</si>
  <si>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</si>
  <si>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</si>
  <si>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</si>
  <si>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</si>
  <si>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</si>
  <si>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</si>
  <si>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</si>
  <si>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</si>
  <si>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</si>
  <si>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</si>
  <si>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</si>
  <si>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</si>
  <si>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</si>
  <si>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</si>
  <si>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</si>
  <si>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</si>
  <si>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</si>
  <si>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</si>
  <si>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</si>
  <si>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</si>
  <si>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</si>
  <si>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</si>
  <si>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</si>
  <si>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</si>
  <si>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</si>
  <si>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</si>
  <si>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</si>
  <si>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</si>
  <si>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</si>
  <si>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</si>
  <si>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</si>
  <si>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</si>
  <si>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</si>
  <si>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</si>
  <si>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</si>
  <si>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</si>
  <si>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</si>
  <si>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</si>
  <si>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</si>
  <si>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</si>
  <si>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</si>
  <si>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</si>
  <si>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</si>
  <si>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</si>
  <si>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</si>
  <si>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</si>
  <si>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</si>
  <si>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</si>
  <si>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</si>
  <si>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</si>
  <si>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</si>
  <si>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</si>
  <si>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</si>
  <si>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</si>
  <si>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</si>
  <si>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</si>
  <si>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</si>
  <si>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</si>
  <si>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</si>
  <si>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</si>
  <si>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</si>
  <si>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</si>
  <si>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</si>
  <si>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</si>
  <si>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</si>
  <si>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</si>
  <si>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</si>
  <si>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</si>
  <si>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</si>
  <si>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</si>
  <si>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</si>
  <si>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</si>
  <si>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</si>
  <si>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</si>
  <si>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</si>
  <si>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</si>
  <si>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</si>
  <si>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</si>
  <si>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</si>
  <si>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</si>
  <si>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</si>
  <si>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</si>
  <si>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</si>
  <si>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</si>
  <si>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</si>
  <si>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</si>
  <si>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</si>
  <si>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</si>
  <si>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</si>
  <si>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</si>
  <si>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</si>
  <si>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</si>
  <si>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</si>
  <si>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</si>
  <si>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</si>
  <si>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</si>
  <si>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</si>
  <si>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</si>
  <si>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</si>
  <si>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</si>
  <si>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</si>
  <si>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</si>
  <si>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</si>
  <si>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</si>
  <si>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</si>
  <si>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</si>
  <si>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</si>
  <si>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</si>
  <si>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</si>
  <si>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</si>
  <si>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</si>
  <si>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</si>
  <si>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</si>
  <si>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</si>
  <si>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</si>
  <si>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</si>
  <si>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</si>
  <si>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</si>
  <si>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</si>
  <si>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</si>
  <si>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</si>
  <si>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</si>
  <si>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</si>
  <si>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</si>
  <si>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</si>
  <si>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</si>
  <si>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</si>
  <si>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</si>
  <si>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</si>
  <si>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</si>
  <si>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</si>
  <si>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</si>
  <si>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</si>
  <si>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</si>
  <si>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</si>
  <si>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</si>
  <si>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</si>
  <si>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</si>
  <si>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</si>
  <si>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</si>
  <si>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</si>
  <si>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</si>
  <si>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</si>
  <si>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</si>
  <si>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</si>
  <si>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</si>
  <si>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</si>
  <si>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</si>
  <si>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</si>
  <si>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</si>
  <si>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</si>
  <si>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</si>
  <si>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</si>
  <si>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</si>
  <si>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</si>
  <si>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</si>
  <si>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</si>
  <si>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</si>
  <si>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</si>
  <si>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</si>
  <si>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</si>
  <si>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</si>
  <si>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</si>
  <si>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</si>
  <si>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</si>
  <si>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</si>
  <si>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</si>
  <si>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</si>
  <si>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</si>
  <si>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</si>
  <si>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</si>
  <si>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</si>
  <si>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</si>
  <si>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</si>
  <si>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</si>
  <si>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</si>
  <si>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</si>
  <si>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</si>
  <si>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</si>
  <si>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</si>
  <si>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</si>
  <si>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</si>
  <si>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</si>
  <si>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</si>
  <si>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</si>
  <si>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</si>
  <si>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</si>
  <si>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</si>
  <si>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</si>
  <si>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</si>
  <si>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</si>
  <si>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</si>
  <si>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</si>
  <si>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</si>
  <si>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</si>
  <si>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</si>
  <si>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</si>
  <si>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</si>
  <si>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</si>
  <si>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</si>
  <si>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</si>
  <si>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</si>
  <si>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</si>
  <si>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</si>
  <si>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</si>
  <si>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</si>
  <si>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</si>
  <si>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</si>
  <si>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</si>
  <si>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</si>
  <si>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</si>
  <si>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</si>
  <si>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</si>
  <si>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</si>
  <si>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</si>
  <si>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</si>
  <si>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</si>
  <si>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</si>
  <si>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</si>
  <si>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</si>
  <si>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</si>
  <si>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</si>
  <si>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</si>
  <si>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</si>
  <si>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</si>
  <si>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</si>
  <si>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</si>
  <si>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</si>
  <si>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</si>
  <si>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</si>
  <si>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</si>
  <si>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</si>
  <si>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</si>
  <si>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</si>
  <si>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</si>
  <si>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</si>
  <si>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</si>
  <si>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</si>
  <si>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</si>
  <si>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</si>
  <si>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</si>
  <si>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</si>
  <si>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</si>
  <si>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</si>
  <si>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</si>
  <si>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</si>
  <si>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</si>
  <si>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</si>
  <si>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</si>
  <si>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</si>
  <si>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</si>
  <si>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</si>
  <si>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</si>
  <si>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</si>
  <si>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</si>
  <si>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</si>
  <si>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</si>
  <si>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</si>
  <si>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</si>
  <si>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</si>
  <si>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</si>
  <si>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</si>
  <si>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</si>
  <si>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</si>
  <si>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</si>
  <si>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</si>
  <si>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</si>
  <si>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</si>
  <si>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</si>
  <si>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</si>
  <si>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</si>
  <si>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</si>
  <si>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</si>
  <si>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</si>
  <si>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</si>
  <si>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</si>
  <si>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</si>
  <si>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</si>
  <si>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</si>
  <si>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</si>
  <si>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</si>
  <si>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</si>
  <si>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</si>
  <si>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</si>
  <si>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</si>
  <si>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</si>
  <si>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</si>
  <si>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</si>
  <si>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</si>
  <si>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</si>
  <si>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</si>
  <si>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</si>
  <si>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</si>
  <si>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</si>
  <si>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</si>
  <si>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</si>
  <si>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</si>
  <si>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</si>
  <si>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</si>
  <si>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</si>
  <si>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</si>
  <si>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</si>
  <si>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</si>
  <si>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</si>
  <si>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</si>
  <si>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</si>
  <si>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</si>
  <si>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</si>
  <si>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</si>
  <si>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</si>
  <si>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</si>
  <si>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</si>
  <si>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</si>
  <si>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</si>
  <si>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</si>
  <si>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</si>
  <si>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</si>
  <si>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</si>
  <si>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</si>
  <si>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</si>
  <si>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</si>
  <si>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</si>
  <si>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</si>
  <si>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</si>
  <si>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</si>
  <si>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</si>
  <si>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</si>
  <si>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</si>
  <si>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</si>
  <si>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</si>
  <si>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</si>
  <si>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</si>
  <si>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</si>
  <si>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</si>
  <si>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</si>
  <si>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</si>
  <si>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</si>
  <si>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</si>
  <si>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</si>
  <si>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</si>
  <si>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</si>
  <si>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</si>
  <si>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</si>
  <si>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</si>
  <si>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</si>
  <si>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</si>
  <si>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</si>
  <si>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</si>
  <si>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</si>
  <si>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</si>
  <si>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</si>
  <si>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</si>
  <si>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</si>
  <si>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</si>
  <si>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</si>
  <si>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</si>
  <si>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</si>
  <si>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</si>
  <si>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</si>
  <si>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</si>
  <si>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</si>
  <si>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</si>
  <si>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</si>
  <si>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</si>
  <si>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</si>
  <si>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</si>
  <si>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</si>
  <si>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</si>
  <si>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</si>
  <si>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</si>
  <si>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</si>
  <si>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</si>
  <si>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</si>
  <si>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</si>
  <si>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</si>
  <si>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</si>
  <si>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</si>
  <si>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</si>
  <si>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</si>
  <si>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</si>
  <si>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</si>
  <si>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</si>
  <si>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</si>
  <si>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</si>
  <si>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</si>
  <si>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</si>
  <si>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</si>
  <si>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</si>
  <si>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</si>
  <si>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</si>
  <si>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</si>
  <si>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</si>
  <si>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</si>
  <si>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</si>
  <si>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</si>
  <si>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</si>
  <si>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</si>
  <si>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</si>
  <si>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</si>
  <si>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</si>
  <si>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</si>
  <si>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</si>
  <si>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</si>
  <si>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</si>
  <si>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</si>
  <si>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</si>
  <si>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</si>
  <si>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</si>
  <si>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</si>
  <si>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</si>
  <si>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</si>
  <si>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</si>
  <si>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</si>
  <si>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</si>
  <si>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</si>
  <si>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</si>
  <si>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</si>
  <si>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</si>
  <si>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</si>
  <si>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</si>
  <si>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</si>
  <si>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</si>
  <si>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</si>
  <si>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</si>
  <si>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</si>
  <si>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</si>
  <si>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</si>
  <si>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</si>
  <si>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</si>
  <si>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</si>
  <si>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</si>
  <si>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</si>
  <si>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</si>
  <si>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</si>
  <si>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</si>
  <si>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</si>
  <si>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</si>
  <si>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</si>
  <si>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</si>
  <si>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</si>
  <si>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</si>
  <si>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</si>
  <si>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</si>
  <si>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</si>
  <si>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</si>
  <si>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</si>
  <si>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</si>
  <si>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</si>
  <si>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</si>
  <si>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</si>
  <si>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</si>
  <si>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</si>
  <si>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</si>
  <si>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</si>
  <si>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</si>
  <si>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</si>
  <si>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</si>
  <si>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</si>
  <si>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</si>
  <si>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</si>
  <si>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</si>
  <si>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</si>
  <si>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</si>
  <si>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</si>
  <si>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</si>
  <si>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</si>
  <si>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</si>
  <si>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</si>
  <si>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</si>
  <si>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</si>
  <si>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</si>
  <si>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</si>
  <si>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</si>
  <si>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</si>
  <si>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</si>
  <si>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</si>
  <si>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</si>
  <si>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</si>
  <si>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</si>
  <si>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</si>
  <si>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</si>
  <si>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</si>
  <si>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</si>
  <si>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</si>
  <si>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</si>
  <si>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</si>
  <si>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</si>
  <si>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</si>
  <si>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</si>
  <si>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</si>
  <si>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</si>
  <si>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</si>
  <si>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</si>
  <si>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</si>
  <si>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</si>
  <si>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</si>
  <si>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</si>
  <si>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</si>
  <si>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</si>
  <si>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</si>
  <si>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</si>
  <si>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</si>
  <si>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</si>
  <si>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</si>
  <si>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</si>
  <si>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</si>
  <si>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</si>
  <si>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</si>
  <si>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</si>
  <si>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</si>
  <si>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</si>
  <si>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</si>
  <si>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</si>
  <si>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</si>
  <si>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</si>
  <si>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</si>
  <si>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</si>
  <si>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</si>
  <si>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</si>
  <si>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</si>
  <si>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</si>
  <si>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</si>
  <si>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</si>
  <si>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</si>
  <si>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</si>
  <si>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</si>
  <si>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</si>
  <si>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</si>
  <si>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</si>
  <si>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</si>
  <si>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</si>
  <si>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</si>
  <si>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</si>
  <si>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</si>
  <si>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</si>
  <si>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</si>
  <si>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</si>
  <si>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</si>
  <si>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</si>
  <si>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</si>
  <si>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</si>
  <si>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</si>
  <si>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</si>
  <si>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</si>
  <si>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</si>
  <si>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</si>
  <si>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</si>
  <si>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</si>
  <si>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</si>
  <si>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</si>
  <si>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</si>
  <si>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</si>
  <si>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</si>
  <si>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</si>
  <si>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</si>
  <si>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</si>
  <si>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</si>
  <si>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</si>
  <si>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</si>
  <si>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</si>
  <si>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</si>
  <si>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</si>
  <si>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</si>
  <si>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</si>
  <si>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</si>
  <si>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</si>
  <si>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</si>
  <si>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</si>
  <si>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</si>
  <si>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</si>
  <si>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</si>
  <si>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</si>
  <si>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</si>
  <si>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</si>
  <si>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</si>
  <si>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</si>
  <si>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</si>
  <si>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</si>
  <si>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</si>
  <si>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</si>
  <si>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</si>
  <si>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</si>
  <si>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</si>
  <si>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</si>
  <si>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</si>
  <si>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</si>
  <si>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</si>
  <si>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</si>
  <si>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</si>
  <si>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</si>
  <si>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</si>
  <si>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</si>
  <si>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</si>
  <si>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</si>
  <si>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</si>
  <si>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</si>
  <si>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</si>
  <si>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</si>
  <si>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</si>
  <si>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</si>
  <si>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</si>
  <si>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</si>
  <si>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</si>
  <si>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</si>
  <si>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</si>
  <si>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</si>
  <si>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</si>
  <si>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</si>
  <si>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</si>
  <si>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</si>
  <si>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</si>
  <si>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</si>
  <si>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</si>
  <si>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</si>
  <si>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</si>
  <si>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</si>
  <si>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</si>
  <si>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</si>
  <si>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</si>
  <si>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</si>
  <si>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</si>
  <si>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</si>
  <si>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</si>
  <si>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</si>
  <si>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</si>
  <si>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</si>
  <si>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</si>
  <si>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</si>
  <si>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</si>
  <si>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</si>
  <si>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</si>
  <si>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</si>
  <si>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</si>
  <si>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</si>
  <si>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</si>
  <si>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</si>
  <si>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</si>
  <si>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</si>
  <si>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</si>
  <si>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</si>
  <si>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</si>
  <si>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</si>
  <si>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</si>
  <si>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</si>
  <si>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</si>
  <si>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</si>
  <si>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</si>
  <si>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</si>
  <si>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</si>
  <si>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</si>
  <si>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</si>
  <si>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</si>
  <si>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</si>
  <si>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</si>
  <si>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</si>
  <si>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</si>
  <si>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</si>
  <si>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</si>
  <si>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</si>
  <si>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</si>
  <si>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</si>
  <si>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</si>
  <si>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</si>
  <si>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</si>
  <si>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</si>
  <si>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</si>
  <si>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</si>
  <si>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</si>
  <si>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</si>
  <si>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</si>
  <si>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</si>
  <si>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</si>
  <si>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</si>
  <si>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</si>
  <si>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</si>
  <si>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</si>
  <si>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</si>
  <si>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</si>
  <si>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</si>
  <si>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</si>
  <si>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</si>
  <si>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</si>
  <si>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</si>
  <si>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</si>
  <si>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</si>
  <si>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</si>
  <si>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</si>
  <si>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</si>
  <si>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</si>
  <si>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</si>
  <si>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</si>
  <si>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</si>
  <si>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</si>
  <si>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</si>
  <si>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</si>
  <si>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</si>
  <si>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</si>
  <si>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</si>
  <si>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</si>
  <si>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</si>
  <si>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</si>
  <si>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</si>
  <si>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</si>
  <si>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</si>
  <si>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</si>
  <si>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</si>
  <si>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</si>
  <si>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</si>
  <si>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</si>
  <si>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</si>
  <si>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</si>
  <si>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</si>
  <si>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</si>
  <si>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</si>
  <si>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</si>
  <si>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</si>
  <si>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</si>
  <si>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</si>
  <si>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</si>
  <si>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</si>
  <si>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</si>
  <si>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</si>
  <si>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</si>
  <si>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</si>
  <si>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</si>
  <si>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</si>
  <si>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</si>
  <si>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</si>
  <si>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</si>
  <si>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</si>
  <si>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</si>
  <si>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</si>
  <si>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</si>
  <si>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</si>
  <si>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</si>
  <si>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</si>
  <si>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</si>
  <si>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</si>
  <si>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</si>
  <si>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</si>
  <si>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</si>
  <si>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</si>
  <si>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</si>
  <si>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</si>
  <si>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</si>
  <si>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</si>
  <si>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</si>
  <si>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</si>
  <si>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</si>
  <si>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</si>
  <si>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</si>
  <si>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</si>
  <si>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</si>
  <si>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</si>
  <si>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</si>
  <si>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</si>
  <si>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</si>
  <si>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</si>
  <si>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</si>
  <si>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</si>
  <si>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</si>
  <si>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</si>
  <si>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</si>
  <si>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</si>
  <si>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</si>
  <si>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</si>
  <si>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</si>
  <si>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</si>
  <si>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</si>
  <si>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</si>
  <si>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</si>
  <si>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</si>
  <si>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</si>
  <si>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</si>
  <si>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</si>
  <si>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</si>
  <si>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</si>
  <si>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</si>
  <si>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</si>
  <si>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</si>
  <si>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</si>
  <si>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</si>
  <si>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</si>
  <si>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</si>
  <si>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</si>
  <si>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</si>
  <si>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</si>
  <si>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</si>
  <si>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</si>
  <si>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</si>
  <si>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</si>
  <si>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</si>
  <si>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</si>
  <si>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</si>
  <si>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</si>
  <si>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</si>
  <si>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</si>
  <si>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</si>
  <si>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</si>
  <si>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</si>
  <si>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</si>
  <si>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</si>
  <si>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</si>
  <si>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</si>
  <si>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</si>
  <si>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</si>
  <si>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</si>
  <si>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</si>
  <si>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</si>
  <si>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</si>
  <si>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</si>
  <si>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</si>
  <si>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</si>
  <si>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</si>
  <si>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</si>
  <si>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</si>
  <si>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</si>
  <si>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</si>
  <si>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</si>
  <si>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</si>
  <si>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</si>
  <si>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</si>
  <si>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</si>
  <si>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</si>
  <si>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</si>
  <si>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</si>
  <si>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</si>
  <si>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</si>
  <si>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</si>
  <si>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</si>
  <si>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</si>
  <si>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</si>
  <si>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</si>
  <si>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</si>
  <si>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</si>
  <si>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</si>
  <si>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</si>
  <si>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</si>
  <si>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</si>
  <si>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</si>
  <si>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</si>
  <si>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</si>
  <si>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</si>
  <si>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</si>
  <si>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</si>
  <si>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</si>
  <si>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</si>
  <si>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</si>
  <si>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</si>
  <si>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</si>
  <si>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</si>
  <si>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</si>
  <si>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</si>
  <si>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</si>
  <si>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</si>
  <si>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</si>
  <si>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</si>
  <si>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</si>
  <si>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</si>
  <si>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</si>
  <si>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</si>
  <si>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</si>
  <si>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</si>
  <si>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</si>
  <si>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</si>
  <si>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</si>
  <si>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</si>
  <si>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</si>
  <si>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</si>
  <si>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</si>
  <si>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</si>
  <si>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</si>
  <si>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</si>
  <si>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</si>
  <si>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</si>
  <si>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</si>
  <si>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</si>
  <si>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</si>
  <si>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</si>
  <si>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</si>
  <si>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</si>
  <si>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</si>
  <si>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</si>
  <si>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</si>
  <si>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</si>
  <si>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</si>
  <si>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</si>
  <si>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</si>
  <si>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</si>
  <si>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</si>
  <si>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</si>
  <si>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</si>
  <si>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</si>
  <si>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</si>
  <si>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</si>
  <si>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</si>
  <si>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</si>
  <si>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</si>
  <si>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</si>
  <si>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</si>
  <si>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</si>
  <si>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</si>
  <si>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</si>
  <si>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</si>
  <si>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</si>
  <si>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</si>
  <si>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</si>
  <si>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</si>
  <si>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</si>
  <si>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</si>
  <si>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</si>
  <si>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</si>
  <si>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</si>
  <si>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</si>
  <si>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</si>
  <si>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</si>
  <si>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</si>
  <si>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</si>
  <si>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</si>
  <si>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</si>
  <si>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</si>
  <si>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</si>
  <si>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</si>
  <si>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</si>
  <si>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</si>
  <si>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</si>
  <si>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</si>
  <si>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</si>
  <si>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</si>
  <si>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</si>
  <si>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</si>
  <si>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</si>
  <si>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</si>
  <si>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</si>
  <si>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</si>
  <si>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</si>
  <si>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</si>
  <si>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</si>
  <si>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</si>
  <si>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</si>
  <si>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</si>
  <si>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</si>
  <si>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</si>
  <si>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</si>
  <si>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</si>
  <si>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</si>
  <si>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</si>
  <si>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</si>
  <si>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</si>
  <si>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</si>
  <si>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</si>
  <si>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</si>
  <si>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</si>
  <si>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</si>
  <si>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</si>
  <si>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</si>
  <si>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</si>
  <si>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</si>
  <si>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</si>
  <si>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</si>
  <si>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</si>
  <si>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</si>
  <si>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</si>
  <si>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</si>
  <si>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</si>
  <si>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</si>
  <si>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</si>
  <si>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</si>
  <si>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</si>
  <si>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</si>
  <si>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</si>
  <si>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</si>
  <si>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</si>
  <si>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</si>
  <si>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</si>
  <si>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</si>
  <si>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</si>
  <si>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</si>
  <si>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</si>
  <si>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</si>
  <si>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</si>
  <si>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</si>
  <si>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</si>
  <si>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</si>
  <si>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</si>
  <si>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</si>
  <si>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</si>
  <si>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</si>
  <si>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</si>
  <si>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</si>
  <si>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</si>
  <si>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</si>
  <si>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</si>
  <si>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</si>
  <si>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</si>
  <si>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</si>
  <si>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</si>
  <si>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</si>
  <si>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</si>
  <si>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</si>
  <si>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</si>
  <si>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</si>
  <si>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</si>
  <si>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</si>
  <si>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</si>
  <si>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</si>
  <si>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</si>
  <si>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</si>
  <si>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</si>
  <si>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</si>
  <si>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</si>
  <si>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</si>
  <si>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</si>
  <si>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</si>
  <si>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</si>
  <si>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</si>
  <si>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</si>
  <si>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</si>
  <si>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</si>
  <si>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</si>
  <si>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</si>
  <si>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</si>
  <si>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</si>
  <si>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</si>
  <si>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</si>
  <si>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</si>
  <si>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</si>
  <si>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</si>
  <si>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</si>
  <si>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</si>
  <si>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</si>
  <si>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</si>
  <si>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</si>
  <si>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</si>
  <si>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</si>
  <si>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</si>
  <si>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</si>
  <si>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</si>
  <si>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</si>
  <si>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</si>
  <si>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</si>
  <si>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</si>
  <si>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</si>
  <si>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</si>
  <si>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</si>
  <si>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</si>
  <si>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</si>
  <si>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</si>
  <si>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</si>
  <si>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</si>
  <si>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</si>
  <si>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</si>
  <si>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</si>
  <si>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</si>
  <si>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</si>
  <si>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</si>
  <si>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</si>
  <si>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</si>
  <si>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</si>
  <si>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</si>
  <si>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</si>
  <si>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</si>
  <si>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</si>
  <si>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</si>
  <si>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</si>
  <si>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</si>
  <si>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</si>
  <si>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</si>
  <si>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</si>
  <si>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</si>
  <si>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</si>
  <si>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</si>
  <si>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</si>
  <si>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</si>
  <si>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</si>
  <si>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</si>
  <si>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</si>
  <si>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</si>
  <si>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</si>
  <si>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</si>
  <si>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</si>
  <si>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</si>
  <si>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</si>
  <si>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</si>
  <si>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</si>
  <si>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</si>
  <si>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</si>
  <si>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</si>
  <si>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</si>
  <si>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</si>
  <si>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</si>
  <si>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</si>
  <si>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</si>
  <si>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</si>
  <si>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</si>
  <si>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</si>
  <si>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</si>
  <si>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</si>
  <si>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</si>
  <si>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</si>
  <si>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</si>
  <si>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</si>
  <si>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</si>
  <si>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</si>
  <si>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</si>
  <si>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</si>
  <si>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</si>
  <si>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</si>
  <si>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</si>
  <si>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</si>
  <si>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</si>
  <si>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</si>
  <si>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</si>
  <si>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</si>
  <si>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</si>
  <si>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</si>
  <si>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</si>
  <si>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</si>
  <si>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</si>
  <si>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</si>
  <si>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</si>
  <si>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</si>
  <si>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</si>
  <si>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</si>
  <si>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</si>
  <si>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</si>
  <si>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</si>
  <si>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</si>
  <si>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</si>
  <si>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</si>
  <si>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</si>
  <si>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</si>
  <si>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</si>
  <si>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</si>
  <si>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</si>
  <si>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</si>
  <si>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</si>
  <si>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</si>
  <si>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</si>
  <si>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</si>
  <si>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</si>
  <si>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</si>
  <si>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</si>
  <si>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</si>
  <si>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</si>
  <si>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</si>
  <si>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</si>
  <si>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</si>
  <si>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</si>
  <si>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</si>
  <si>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</si>
  <si>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</si>
  <si>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</si>
  <si>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</si>
  <si>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</si>
  <si>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</si>
  <si>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</si>
  <si>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</si>
  <si>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</si>
  <si>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</si>
  <si>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</si>
  <si>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</si>
  <si>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</si>
  <si>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</si>
  <si>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</si>
  <si>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</si>
  <si>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</si>
  <si>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</si>
  <si>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</si>
  <si>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</si>
  <si>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</si>
  <si>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</si>
  <si>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</si>
  <si>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</si>
  <si>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</si>
  <si>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</si>
  <si>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</si>
  <si>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</si>
  <si>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</si>
  <si>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</si>
  <si>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</si>
  <si>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</si>
  <si>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</si>
  <si>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</si>
  <si>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</si>
  <si>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</si>
  <si>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</si>
  <si>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</si>
  <si>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</si>
  <si>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</si>
  <si>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</si>
  <si>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</si>
  <si>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</si>
  <si>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</si>
  <si>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</si>
  <si>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</si>
  <si>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</si>
  <si>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</si>
  <si>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</si>
  <si>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</si>
  <si>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</si>
  <si>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</si>
  <si>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</si>
  <si>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</si>
  <si>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</si>
  <si>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</si>
  <si>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</si>
  <si>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</si>
  <si>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</si>
  <si>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</si>
  <si>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</si>
  <si>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</si>
  <si>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</si>
  <si>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</si>
  <si>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</si>
  <si>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</si>
  <si>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</si>
  <si>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</si>
  <si>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</si>
  <si>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</si>
  <si>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</si>
  <si>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</si>
  <si>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</si>
  <si>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</si>
  <si>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</si>
  <si>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</si>
  <si>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</si>
  <si>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</si>
  <si>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</si>
  <si>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</si>
  <si>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</si>
  <si>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</si>
  <si>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</si>
  <si>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</si>
  <si>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</si>
  <si>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</si>
  <si>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</si>
  <si>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</si>
  <si>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</si>
  <si>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</si>
  <si>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</si>
  <si>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</si>
  <si>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</si>
  <si>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</si>
  <si>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</si>
  <si>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</si>
  <si>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</si>
  <si>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</si>
  <si>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</si>
  <si>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</si>
  <si>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</si>
  <si>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</si>
  <si>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</si>
  <si>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</si>
  <si>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</si>
  <si>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</si>
  <si>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</si>
  <si>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</si>
  <si>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</si>
  <si>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</si>
  <si>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</si>
  <si>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</si>
  <si>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</si>
  <si>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</si>
  <si>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</si>
  <si>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</si>
  <si>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</si>
  <si>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</si>
  <si>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</si>
  <si>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</si>
  <si>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</si>
  <si>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</si>
  <si>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</si>
  <si>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</si>
  <si>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</si>
  <si>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</si>
  <si>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</si>
  <si>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</si>
  <si>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</si>
  <si>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</si>
  <si>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</si>
  <si>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</si>
  <si>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</si>
  <si>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</si>
  <si>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</si>
  <si>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</si>
  <si>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</si>
  <si>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</si>
  <si>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</si>
  <si>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</si>
  <si>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</si>
  <si>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</si>
  <si>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</si>
  <si>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</si>
  <si>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</si>
  <si>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</si>
  <si>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</si>
  <si>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</si>
  <si>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</si>
  <si>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</si>
  <si>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</si>
  <si>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</si>
  <si>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</si>
  <si>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</si>
  <si>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</si>
  <si>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</si>
  <si>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</si>
  <si>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</si>
  <si>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</si>
  <si>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</si>
  <si>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</si>
  <si>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</si>
  <si>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</si>
  <si>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</si>
  <si>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</si>
  <si>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</si>
  <si>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</si>
  <si>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</si>
  <si>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</si>
  <si>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</si>
  <si>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</si>
  <si>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</si>
  <si>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</si>
  <si>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</si>
  <si>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</si>
  <si>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</si>
  <si>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</si>
  <si>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</si>
  <si>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</si>
  <si>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</si>
  <si>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</si>
  <si>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</si>
  <si>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</si>
  <si>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</si>
  <si>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</si>
  <si>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</si>
  <si>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</si>
  <si>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</si>
  <si>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</si>
  <si>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</si>
  <si>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</si>
  <si>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</si>
  <si>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</si>
  <si>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</si>
  <si>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</si>
  <si>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</si>
  <si>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</si>
  <si>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</si>
  <si>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</si>
  <si>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</si>
  <si>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</si>
  <si>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</si>
  <si>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</si>
  <si>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</si>
  <si>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</si>
  <si>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</si>
  <si>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</si>
  <si>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</si>
  <si>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</si>
  <si>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</si>
  <si>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</si>
  <si>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</si>
  <si>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</si>
  <si>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</si>
  <si>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</si>
  <si>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</si>
  <si>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</si>
  <si>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</si>
  <si>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</si>
  <si>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</si>
  <si>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</si>
  <si>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</si>
  <si>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</si>
  <si>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</si>
  <si>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</si>
  <si>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</si>
  <si>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</si>
  <si>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</si>
  <si>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</si>
  <si>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</si>
  <si>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</si>
  <si>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</si>
  <si>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</si>
  <si>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</si>
  <si>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</si>
  <si>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</si>
  <si>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</si>
  <si>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</si>
  <si>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</si>
  <si>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</si>
  <si>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</si>
  <si>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</si>
  <si>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</si>
  <si>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</si>
  <si>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</si>
  <si>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</si>
  <si>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</si>
  <si>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</si>
  <si>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</si>
  <si>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</si>
  <si>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</si>
  <si>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</si>
  <si>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</si>
  <si>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</si>
  <si>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</si>
  <si>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</si>
  <si>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</si>
  <si>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</si>
  <si>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</si>
  <si>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</si>
  <si>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</si>
  <si>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</si>
  <si>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</si>
  <si>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</si>
  <si>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</si>
  <si>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</si>
  <si>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</si>
  <si>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</si>
  <si>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</si>
  <si>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</si>
  <si>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</si>
  <si>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</si>
  <si>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</si>
  <si>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</si>
  <si>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</si>
  <si>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</si>
  <si>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</si>
  <si>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</si>
  <si>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</si>
  <si>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</si>
  <si>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</si>
  <si>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</si>
  <si>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</si>
  <si>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</si>
  <si>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</si>
  <si>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</si>
  <si>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</si>
  <si>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</si>
  <si>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</si>
  <si>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</si>
  <si>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</si>
  <si>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</si>
  <si>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</si>
  <si>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</si>
  <si>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</si>
  <si>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</si>
  <si>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</si>
  <si>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</si>
  <si>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</si>
  <si>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</si>
  <si>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</si>
  <si>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</si>
  <si>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</si>
  <si>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</si>
  <si>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</si>
  <si>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</si>
  <si>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</si>
  <si>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</si>
  <si>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</si>
  <si>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</si>
  <si>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</si>
  <si>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</si>
  <si>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</si>
  <si>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</si>
  <si>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</si>
  <si>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</si>
  <si>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</si>
  <si>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</si>
  <si>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</si>
  <si>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</si>
  <si>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</si>
  <si>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</si>
  <si>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</si>
  <si>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</si>
  <si>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</si>
  <si>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</si>
  <si>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</si>
  <si>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</si>
  <si>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</si>
  <si>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</si>
  <si>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</si>
  <si>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</si>
  <si>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</si>
  <si>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</si>
  <si>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</si>
  <si>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</si>
  <si>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</si>
  <si>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</si>
  <si>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</si>
  <si>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</si>
  <si>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</si>
  <si>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</si>
  <si>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</si>
  <si>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</si>
  <si>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</si>
  <si>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</si>
  <si>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</si>
  <si>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</si>
  <si>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</si>
  <si>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</si>
  <si>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</si>
  <si>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</si>
  <si>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</si>
  <si>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</si>
  <si>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</si>
  <si>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</si>
  <si>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</si>
  <si>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</si>
  <si>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</si>
  <si>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</si>
  <si>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</si>
  <si>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</si>
  <si>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</si>
  <si>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</si>
  <si>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</si>
  <si>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</si>
  <si>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</si>
  <si>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</si>
  <si>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</si>
  <si>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</si>
  <si>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</si>
  <si>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</si>
  <si>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</si>
  <si>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</si>
  <si>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</si>
  <si>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</si>
  <si>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</si>
  <si>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</si>
  <si>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</si>
  <si>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</si>
  <si>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</si>
  <si>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</si>
  <si>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</si>
  <si>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</si>
  <si>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</si>
  <si>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</si>
  <si>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</si>
  <si>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</si>
  <si>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</si>
  <si>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</si>
  <si>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</si>
  <si>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</si>
  <si>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</si>
  <si>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</si>
  <si>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</si>
  <si>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</si>
  <si>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</si>
  <si>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</si>
  <si>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</si>
  <si>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</si>
  <si>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</si>
  <si>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</si>
  <si>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</si>
  <si>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</si>
  <si>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</si>
  <si>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</si>
  <si>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</si>
  <si>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</si>
  <si>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</si>
  <si>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</si>
  <si>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</si>
  <si>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</si>
  <si>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</si>
  <si>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</si>
  <si>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</si>
  <si>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</si>
  <si>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</si>
  <si>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</si>
  <si>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</si>
  <si>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</si>
  <si>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</si>
  <si>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</si>
  <si>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</si>
  <si>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</si>
  <si>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</si>
  <si>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</si>
  <si>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</si>
  <si>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</si>
  <si>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</si>
  <si>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</si>
  <si>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</si>
  <si>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</si>
  <si>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</si>
  <si>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</si>
  <si>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</si>
  <si>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</si>
  <si>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</si>
  <si>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</si>
  <si>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</si>
  <si>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</si>
  <si>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</si>
  <si>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</si>
  <si>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</si>
  <si>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</si>
  <si>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</si>
  <si>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</si>
  <si>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</si>
  <si>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</si>
  <si>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</si>
  <si>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</si>
  <si>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</si>
  <si>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</si>
  <si>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</si>
  <si>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</si>
  <si>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</si>
  <si>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</si>
  <si>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</si>
  <si>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</si>
  <si>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</si>
  <si>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</si>
  <si>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</si>
  <si>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</si>
  <si>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</si>
  <si>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</si>
  <si>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</si>
  <si>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</si>
  <si>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</si>
  <si>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</si>
  <si>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</si>
  <si>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</si>
  <si>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</si>
  <si>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</si>
  <si>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</si>
  <si>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</si>
  <si>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</si>
  <si>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</si>
  <si>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</si>
  <si>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</si>
  <si>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</si>
  <si>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</si>
  <si>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</si>
  <si>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</si>
  <si>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</si>
  <si>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</si>
  <si>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</si>
  <si>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</si>
  <si>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</si>
  <si>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</si>
  <si>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</si>
  <si>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</si>
  <si>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</si>
  <si>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</si>
  <si>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</si>
  <si>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</si>
  <si>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</si>
  <si>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</si>
  <si>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</si>
  <si>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</si>
  <si>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</si>
  <si>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</si>
  <si>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</si>
  <si>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</si>
  <si>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</si>
  <si>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</si>
  <si>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</si>
  <si>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</si>
  <si>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</si>
  <si>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</si>
  <si>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</si>
  <si>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</si>
  <si>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</si>
  <si>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</si>
  <si>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</si>
  <si>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</si>
  <si>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</si>
  <si>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</si>
  <si>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</si>
  <si>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</si>
  <si>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</si>
  <si>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</si>
  <si>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</si>
  <si>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</si>
  <si>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</si>
  <si>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</si>
  <si>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</si>
  <si>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</si>
  <si>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</si>
  <si>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</si>
  <si>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</si>
  <si>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</si>
  <si>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</si>
  <si>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</si>
  <si>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</si>
  <si>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</si>
  <si>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</si>
  <si>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</si>
  <si>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</si>
  <si>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</si>
  <si>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</si>
  <si>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</si>
  <si>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</si>
  <si>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</si>
  <si>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</si>
  <si>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</si>
  <si>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</si>
  <si>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</si>
  <si>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</si>
  <si>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</si>
  <si>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</si>
  <si>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</si>
  <si>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</si>
  <si>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</si>
  <si>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</si>
  <si>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</si>
  <si>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</si>
  <si>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</si>
  <si>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</si>
  <si>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</si>
  <si>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</si>
  <si>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</si>
  <si>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</si>
  <si>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</si>
  <si>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</si>
  <si>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</si>
  <si>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</si>
  <si>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</si>
  <si>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</si>
  <si>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</si>
  <si>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</si>
  <si>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</si>
  <si>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</si>
  <si>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</si>
  <si>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</si>
  <si>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</si>
  <si>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</si>
  <si>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</si>
  <si>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</si>
  <si>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</si>
  <si>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</si>
  <si>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</si>
  <si>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</si>
  <si>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</si>
  <si>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</si>
  <si>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</si>
  <si>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</si>
  <si>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</si>
  <si>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</si>
  <si>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</si>
  <si>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</si>
  <si>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</si>
  <si>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</si>
  <si>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</si>
  <si>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</si>
  <si>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</si>
  <si>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</si>
  <si>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</si>
  <si>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</si>
  <si>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</si>
  <si>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</si>
  <si>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</si>
  <si>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</si>
  <si>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</si>
  <si>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</si>
  <si>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</si>
  <si>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</si>
  <si>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</si>
  <si>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</si>
  <si>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</si>
  <si>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</si>
  <si>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</si>
  <si>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</si>
  <si>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</si>
  <si>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</si>
  <si>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</si>
  <si>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</si>
  <si>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</si>
  <si>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</si>
  <si>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</si>
  <si>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</si>
  <si>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</si>
  <si>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</si>
  <si>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</si>
  <si>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</si>
  <si>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</si>
  <si>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</si>
  <si>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</si>
  <si>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</si>
  <si>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</si>
  <si>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</si>
  <si>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</si>
  <si>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</si>
  <si>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</si>
  <si>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</si>
  <si>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</si>
  <si>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</si>
  <si>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</si>
  <si>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</si>
  <si>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</si>
  <si>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</si>
  <si>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</si>
  <si>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</si>
  <si>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</si>
  <si>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</si>
  <si>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</si>
  <si>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</si>
  <si>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</si>
  <si>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</si>
  <si>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</si>
  <si>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</si>
  <si>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</si>
  <si>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</si>
  <si>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</si>
  <si>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</si>
  <si>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</si>
  <si>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</si>
  <si>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</si>
  <si>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</si>
  <si>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</si>
  <si>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</si>
  <si>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</si>
  <si>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</si>
  <si>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</si>
  <si>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</si>
  <si>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</si>
  <si>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</si>
  <si>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</si>
  <si>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</si>
  <si>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</si>
  <si>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</si>
  <si>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</si>
  <si>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</si>
  <si>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</si>
  <si>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</si>
  <si>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</si>
  <si>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</si>
  <si>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</si>
  <si>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</si>
  <si>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</si>
  <si>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</si>
  <si>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</si>
  <si>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</si>
  <si>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</si>
  <si>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</si>
  <si>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</si>
  <si>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</si>
  <si>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</si>
  <si>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</si>
  <si>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</si>
  <si>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</si>
  <si>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</si>
  <si>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</si>
  <si>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</si>
  <si>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</si>
  <si>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</si>
  <si>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</si>
  <si>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</si>
  <si>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</si>
  <si>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</si>
  <si>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</si>
  <si>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</si>
  <si>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</si>
  <si>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</si>
  <si>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</si>
  <si>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</si>
  <si>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</si>
  <si>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</si>
  <si>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</si>
  <si>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</si>
  <si>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</si>
  <si>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</si>
  <si>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</si>
  <si>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</si>
  <si>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</si>
  <si>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</si>
  <si>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</si>
  <si>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</si>
  <si>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</si>
  <si>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</si>
  <si>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</si>
  <si>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</si>
  <si>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</si>
  <si>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</si>
  <si>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</si>
  <si>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</si>
  <si>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</si>
  <si>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</si>
  <si>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</si>
  <si>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</si>
  <si>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</si>
  <si>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</si>
  <si>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</si>
  <si>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</si>
  <si>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</si>
  <si>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</si>
  <si>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</si>
  <si>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</si>
  <si>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</si>
  <si>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</si>
  <si>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</si>
  <si>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</si>
  <si>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</si>
  <si>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</si>
  <si>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</si>
  <si>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</si>
  <si>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</si>
  <si>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</si>
  <si>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</si>
  <si>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</si>
  <si>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</si>
  <si>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</si>
  <si>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</si>
  <si>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</si>
  <si>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</si>
  <si>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</si>
  <si>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</si>
  <si>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</si>
  <si>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</si>
  <si>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</si>
  <si>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</si>
  <si>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</si>
  <si>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</si>
  <si>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</si>
  <si>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</si>
  <si>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</si>
  <si>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</si>
  <si>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</si>
  <si>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</si>
  <si>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</si>
  <si>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</si>
  <si>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</si>
  <si>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</si>
  <si>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</si>
  <si>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</si>
  <si>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</si>
  <si>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</si>
  <si>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</si>
  <si>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</si>
  <si>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</si>
  <si>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</si>
  <si>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</si>
  <si>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</si>
  <si>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</si>
  <si>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</si>
  <si>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</si>
  <si>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</si>
  <si>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</si>
  <si>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</si>
  <si>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</si>
  <si>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</si>
  <si>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</si>
  <si>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</si>
  <si>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</si>
  <si>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</si>
  <si>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</si>
  <si>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</si>
  <si>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</si>
  <si>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</si>
  <si>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</si>
  <si>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</si>
  <si>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</si>
  <si>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</si>
  <si>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</si>
  <si>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</si>
  <si>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</si>
  <si>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</si>
  <si>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</si>
  <si>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</si>
  <si>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</si>
  <si>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</si>
  <si>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</si>
  <si>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</si>
  <si>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</si>
  <si>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</si>
  <si>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</si>
  <si>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</si>
  <si>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</si>
  <si>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</si>
  <si>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</si>
  <si>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</si>
  <si>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</si>
  <si>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</si>
  <si>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</si>
  <si>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</si>
  <si>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</si>
  <si>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</si>
  <si>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</si>
  <si>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</si>
  <si>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</si>
  <si>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</si>
  <si>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</si>
  <si>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</si>
  <si>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</si>
  <si>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</si>
  <si>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</si>
  <si>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</si>
  <si>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</si>
  <si>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</si>
  <si>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</si>
  <si>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</si>
  <si>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</si>
  <si>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</si>
  <si>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</si>
  <si>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</si>
  <si>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</si>
  <si>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</si>
  <si>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</si>
  <si>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</si>
  <si>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</si>
  <si>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</si>
  <si>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</si>
  <si>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</si>
  <si>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</si>
  <si>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</si>
  <si>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</si>
  <si>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</si>
  <si>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</si>
  <si>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</si>
  <si>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</si>
  <si>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</si>
  <si>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</si>
  <si>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</si>
  <si>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</si>
  <si>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</si>
  <si>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</si>
  <si>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</si>
  <si>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</si>
  <si>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</si>
  <si>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</si>
  <si>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</si>
  <si>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</si>
  <si>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</si>
  <si>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</si>
  <si>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</si>
  <si>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</si>
  <si>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</si>
  <si>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</si>
  <si>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</si>
  <si>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</si>
  <si>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</si>
  <si>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</si>
  <si>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</si>
  <si>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</si>
  <si>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</si>
  <si>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</si>
  <si>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</si>
  <si>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</si>
  <si>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</si>
  <si>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</si>
  <si>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</si>
  <si>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</si>
  <si>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</si>
  <si>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</si>
  <si>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</si>
  <si>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</si>
  <si>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</si>
  <si>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</si>
  <si>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</si>
  <si>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</si>
  <si>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</si>
  <si>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</si>
  <si>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</si>
  <si>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</si>
  <si>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</si>
  <si>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</si>
  <si>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</si>
  <si>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</si>
  <si>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</si>
  <si>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</si>
  <si>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</si>
  <si>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</si>
  <si>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</si>
  <si>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</si>
  <si>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</si>
  <si>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</si>
  <si>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</si>
  <si>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</si>
  <si>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</si>
  <si>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</si>
  <si>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</si>
  <si>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</si>
  <si>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</si>
  <si>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</si>
  <si>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</si>
  <si>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</si>
  <si>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</si>
  <si>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</si>
  <si>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</si>
  <si>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</si>
  <si>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</si>
  <si>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</si>
  <si>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</si>
  <si>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</si>
  <si>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</si>
  <si>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</si>
  <si>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</si>
  <si>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</si>
  <si>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</si>
  <si>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</si>
  <si>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</si>
  <si>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</si>
  <si>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</si>
  <si>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</si>
  <si>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</si>
  <si>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</si>
  <si>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</si>
  <si>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</si>
  <si>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</si>
  <si>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</si>
  <si>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</si>
  <si>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</si>
  <si>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</si>
  <si>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</si>
  <si>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</si>
  <si>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</si>
  <si>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</si>
  <si>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</si>
  <si>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</si>
  <si>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</si>
  <si>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</si>
  <si>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</si>
  <si>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</si>
  <si>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</si>
  <si>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</si>
  <si>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</si>
  <si>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</si>
  <si>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</si>
  <si>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</si>
  <si>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</si>
  <si>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</si>
  <si>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</si>
  <si>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</si>
  <si>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</si>
  <si>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</si>
  <si>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</si>
  <si>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</si>
  <si>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</si>
  <si>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</si>
  <si>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</si>
  <si>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</si>
  <si>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</si>
  <si>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</si>
  <si>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</si>
  <si>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</si>
  <si>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</si>
  <si>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</si>
  <si>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</si>
  <si>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</si>
  <si>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</si>
  <si>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</si>
  <si>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</si>
  <si>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</si>
  <si>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</si>
  <si>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</si>
  <si>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</si>
  <si>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</si>
  <si>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</si>
  <si>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</si>
  <si>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</si>
  <si>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</si>
  <si>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</si>
  <si>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</si>
  <si>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</si>
  <si>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</si>
  <si>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</si>
  <si>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</si>
  <si>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</si>
  <si>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</si>
  <si>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</si>
  <si>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</si>
  <si>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</si>
  <si>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</si>
  <si>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</si>
  <si>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</si>
  <si>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</si>
  <si>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</si>
  <si>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</si>
  <si>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</si>
  <si>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</si>
  <si>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</si>
  <si>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</si>
  <si>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</si>
  <si>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</si>
  <si>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</si>
  <si>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</si>
  <si>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</si>
  <si>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</si>
  <si>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</si>
  <si>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</si>
  <si>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</si>
  <si>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</si>
  <si>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</si>
  <si>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</si>
  <si>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</si>
  <si>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</si>
  <si>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</si>
  <si>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</si>
  <si>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</si>
  <si>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</si>
  <si>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</si>
  <si>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</si>
  <si>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</si>
  <si>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</si>
  <si>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</si>
  <si>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</si>
  <si>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</si>
  <si>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</si>
  <si>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</si>
  <si>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</si>
  <si>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</si>
  <si>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</si>
  <si>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</si>
  <si>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</si>
  <si>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</si>
  <si>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</si>
  <si>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</si>
  <si>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</si>
  <si>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</si>
  <si>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</si>
  <si>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</si>
  <si>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</si>
  <si>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</si>
  <si>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</si>
  <si>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</si>
  <si>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</si>
  <si>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</si>
  <si>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</si>
  <si>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</si>
  <si>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</si>
  <si>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</si>
  <si>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</si>
  <si>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</si>
  <si>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</si>
  <si>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</si>
  <si>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</si>
  <si>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</si>
  <si>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</si>
  <si>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</si>
  <si>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</si>
  <si>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</si>
  <si>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</si>
  <si>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</si>
  <si>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</si>
  <si>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</si>
  <si>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</si>
  <si>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</si>
  <si>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</si>
  <si>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</si>
  <si>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</si>
  <si>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</si>
  <si>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</si>
  <si>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</si>
  <si>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</si>
  <si>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</si>
  <si>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</si>
  <si>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</si>
  <si>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</si>
  <si>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</si>
  <si>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</si>
  <si>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</si>
  <si>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</si>
  <si>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</si>
  <si>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</si>
  <si>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</si>
  <si>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</si>
  <si>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</si>
  <si>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</si>
  <si>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</si>
  <si>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</si>
  <si>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</si>
  <si>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</si>
  <si>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</si>
  <si>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</si>
  <si>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</si>
  <si>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</si>
  <si>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</si>
  <si>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</si>
  <si>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</si>
  <si>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</si>
  <si>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</si>
  <si>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</si>
  <si>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</si>
  <si>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</si>
  <si>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</si>
  <si>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</si>
  <si>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</si>
  <si>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</si>
  <si>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</si>
  <si>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</si>
  <si>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</si>
  <si>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</si>
  <si>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</si>
  <si>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</si>
  <si>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</si>
  <si>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</si>
  <si>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</si>
  <si>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</si>
  <si>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</si>
  <si>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</si>
  <si>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</si>
  <si>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</si>
  <si>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</si>
  <si>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</si>
  <si>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</si>
  <si>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</si>
  <si>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</si>
  <si>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</si>
  <si>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</si>
  <si>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</si>
  <si>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</si>
  <si>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</si>
  <si>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</si>
  <si>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</si>
  <si>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</si>
  <si>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</si>
  <si>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</si>
  <si>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</si>
  <si>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</si>
  <si>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</si>
  <si>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</si>
  <si>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</si>
  <si>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</si>
  <si>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</si>
  <si>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</si>
  <si>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</si>
  <si>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</si>
  <si>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</si>
  <si>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</si>
  <si>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</si>
  <si>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</si>
  <si>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</si>
  <si>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</si>
  <si>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</si>
  <si>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</si>
  <si>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</si>
  <si>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</si>
  <si>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</si>
  <si>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</si>
  <si>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</si>
  <si>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</si>
  <si>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</si>
  <si>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</si>
  <si>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</si>
  <si>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</si>
  <si>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</si>
  <si>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</si>
  <si>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</si>
  <si>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</si>
  <si>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</si>
  <si>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</si>
  <si>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</si>
  <si>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</si>
  <si>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</si>
  <si>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</si>
  <si>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</si>
  <si>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</si>
  <si>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</si>
  <si>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</si>
  <si>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</si>
  <si>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</si>
  <si>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</si>
  <si>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</si>
  <si>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</si>
  <si>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</si>
  <si>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</si>
  <si>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</si>
  <si>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</si>
  <si>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</si>
  <si>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</si>
  <si>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</si>
  <si>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</si>
  <si>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</si>
  <si>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</si>
  <si>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</si>
  <si>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</si>
  <si>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</si>
  <si>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</si>
  <si>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</si>
  <si>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</si>
  <si>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</si>
  <si>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</si>
  <si>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</si>
  <si>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</si>
  <si>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</si>
  <si>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</si>
  <si>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</si>
  <si>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</si>
  <si>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</si>
  <si>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</si>
  <si>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</si>
  <si>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</si>
  <si>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</si>
  <si>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</si>
  <si>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</si>
  <si>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</si>
  <si>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</si>
  <si>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</si>
  <si>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</si>
  <si>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</si>
  <si>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</si>
  <si>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</si>
  <si>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</si>
  <si>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</si>
  <si>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</si>
  <si>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</si>
  <si>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</si>
  <si>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</si>
  <si>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</si>
  <si>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</si>
  <si>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</si>
  <si>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</si>
  <si>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</si>
  <si>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</si>
  <si>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</si>
  <si>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</si>
  <si>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</si>
  <si>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</si>
  <si>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</si>
  <si>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</si>
  <si>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</si>
  <si>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</si>
  <si>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</si>
  <si>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</si>
  <si>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</si>
  <si>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</si>
  <si>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</si>
  <si>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</si>
  <si>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</si>
  <si>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</si>
  <si>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</si>
  <si>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</si>
  <si>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</si>
  <si>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</si>
  <si>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</si>
  <si>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</si>
  <si>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</si>
  <si>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</si>
  <si>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</si>
  <si>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</si>
  <si>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</si>
  <si>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</si>
  <si>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</si>
  <si>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</si>
  <si>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</si>
  <si>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</si>
  <si>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</si>
  <si>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</si>
  <si>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</si>
  <si>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</si>
  <si>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</si>
  <si>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</si>
  <si>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</si>
  <si>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</si>
  <si>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</si>
  <si>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</si>
  <si>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</si>
  <si>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</si>
  <si>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</si>
  <si>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</si>
  <si>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</si>
  <si>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</si>
  <si>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</si>
  <si>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</si>
  <si>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</si>
  <si>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</si>
  <si>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</si>
  <si>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</si>
  <si>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</si>
  <si>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</si>
  <si>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</si>
  <si>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</si>
  <si>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</si>
  <si>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</si>
  <si>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</si>
  <si>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</si>
  <si>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</si>
  <si>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</si>
  <si>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</si>
  <si>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</si>
  <si>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</si>
  <si>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</si>
  <si>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</si>
  <si>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</si>
  <si>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</si>
  <si>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</si>
  <si>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</si>
  <si>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</si>
  <si>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</si>
  <si>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</si>
  <si>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</si>
  <si>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</si>
  <si>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</si>
  <si>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</si>
  <si>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</si>
  <si>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</si>
  <si>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</si>
  <si>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</si>
  <si>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</si>
  <si>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</si>
  <si>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</si>
  <si>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</si>
  <si>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</si>
  <si>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</si>
  <si>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</si>
  <si>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</si>
  <si>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</si>
  <si>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</si>
  <si>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</si>
  <si>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</si>
  <si>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</si>
  <si>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</si>
  <si>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</si>
  <si>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</si>
  <si>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</si>
  <si>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</si>
  <si>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</si>
  <si>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</si>
  <si>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</si>
  <si>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</si>
  <si>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</si>
  <si>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</si>
  <si>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</si>
  <si>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</si>
  <si>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</si>
  <si>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</si>
  <si>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</si>
  <si>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</si>
  <si>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</si>
  <si>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</si>
  <si>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</si>
  <si>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</si>
  <si>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</si>
  <si>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</si>
  <si>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</si>
  <si>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</si>
  <si>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</si>
  <si>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</si>
  <si>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</si>
  <si>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</si>
  <si>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</si>
  <si>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</si>
  <si>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</si>
  <si>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</si>
  <si>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</si>
  <si>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</si>
  <si>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</si>
  <si>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</si>
  <si>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</si>
  <si>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</si>
  <si>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</si>
  <si>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</si>
  <si>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</si>
  <si>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</si>
  <si>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</si>
  <si>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</si>
  <si>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</si>
  <si>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</si>
  <si>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</si>
  <si>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</si>
  <si>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</si>
  <si>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</si>
  <si>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</si>
  <si>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</si>
  <si>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</si>
  <si>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</si>
  <si>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</si>
  <si>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</si>
  <si>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</si>
  <si>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</si>
  <si>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</si>
  <si>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</si>
  <si>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</si>
  <si>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</si>
  <si>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</si>
  <si>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</si>
  <si>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</si>
  <si>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</si>
  <si>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</si>
  <si>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</si>
  <si>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</si>
  <si>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</si>
  <si>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</si>
  <si>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</si>
  <si>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</si>
  <si>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</si>
  <si>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</si>
  <si>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</si>
  <si>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</si>
  <si>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</si>
  <si>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</si>
  <si>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</si>
  <si>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</si>
  <si>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</si>
  <si>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</si>
  <si>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</si>
  <si>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</si>
  <si>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</si>
  <si>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</si>
  <si>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</si>
  <si>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</si>
  <si>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</si>
  <si>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</si>
  <si>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</si>
  <si>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</si>
  <si>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</si>
  <si>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</si>
  <si>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</si>
  <si>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</si>
  <si>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</si>
  <si>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</si>
  <si>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</si>
  <si>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</si>
  <si>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</si>
  <si>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</si>
  <si>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</si>
  <si>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</si>
  <si>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</si>
  <si>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</si>
  <si>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</si>
  <si>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</si>
  <si>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</si>
  <si>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</si>
  <si>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</si>
  <si>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</si>
  <si>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</si>
  <si>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</si>
  <si>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</si>
  <si>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</si>
  <si>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</si>
  <si>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</si>
  <si>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</si>
  <si>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</si>
  <si>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</si>
  <si>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</si>
  <si>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</si>
  <si>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</si>
  <si>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</si>
  <si>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</si>
  <si>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</si>
  <si>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</si>
  <si>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</si>
  <si>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</si>
  <si>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</si>
  <si>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</si>
  <si>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</si>
  <si>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</si>
  <si>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</si>
  <si>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</si>
  <si>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</si>
  <si>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</si>
  <si>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</si>
  <si>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</si>
  <si>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</si>
  <si>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</si>
  <si>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</si>
  <si>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</si>
  <si>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</si>
  <si>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</si>
  <si>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</si>
  <si>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</si>
  <si>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</si>
  <si>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</si>
  <si>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</si>
  <si>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</si>
  <si>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</si>
  <si>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</si>
  <si>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</si>
  <si>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</si>
  <si>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</si>
  <si>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</si>
  <si>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</si>
  <si>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</si>
  <si>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</si>
  <si>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</si>
  <si>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</si>
  <si>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</si>
  <si>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</si>
  <si>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</si>
  <si>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</si>
  <si>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</si>
  <si>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</si>
  <si>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</si>
  <si>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</si>
  <si>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</si>
  <si>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</si>
  <si>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</si>
  <si>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</si>
  <si>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</si>
  <si>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</si>
  <si>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</si>
  <si>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</si>
  <si>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</si>
  <si>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</si>
  <si>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</si>
  <si>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</si>
  <si>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</si>
  <si>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</si>
  <si>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</si>
  <si>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</si>
  <si>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</si>
  <si>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</si>
  <si>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</si>
  <si>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</si>
  <si>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</si>
  <si>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</si>
  <si>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</si>
  <si>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</si>
  <si>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</si>
  <si>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</si>
  <si>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</si>
  <si>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</si>
  <si>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</si>
  <si>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</si>
  <si>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</si>
  <si>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</si>
  <si>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</si>
  <si>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</si>
  <si>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</si>
  <si>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</si>
  <si>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</si>
  <si>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</si>
  <si>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</si>
  <si>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</si>
  <si>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</si>
  <si>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</si>
  <si>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</si>
  <si>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</si>
  <si>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</si>
  <si>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</si>
  <si>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</si>
  <si>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</si>
  <si>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</si>
  <si>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</si>
  <si>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</si>
  <si>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</si>
  <si>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</si>
  <si>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</si>
  <si>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</si>
  <si>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</si>
  <si>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</si>
  <si>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</si>
  <si>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</si>
  <si>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</si>
  <si>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</si>
  <si>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</si>
  <si>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</si>
  <si>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</si>
  <si>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</si>
  <si>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</si>
  <si>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</si>
  <si>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</si>
  <si>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</si>
  <si>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</si>
  <si>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</si>
  <si>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</si>
  <si>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</si>
  <si>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</si>
  <si>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</si>
  <si>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</si>
  <si>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</si>
  <si>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</si>
  <si>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</si>
  <si>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</si>
  <si>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</si>
  <si>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</si>
  <si>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</si>
  <si>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</si>
  <si>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</si>
  <si>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</si>
  <si>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</si>
  <si>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</si>
  <si>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</si>
  <si>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</si>
  <si>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</si>
  <si>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</si>
  <si>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</si>
  <si>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</si>
  <si>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</si>
  <si>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</si>
  <si>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</si>
  <si>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</si>
  <si>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</si>
  <si>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</si>
  <si>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</si>
  <si>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</si>
  <si>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</si>
  <si>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</si>
  <si>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</si>
  <si>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</si>
  <si>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</si>
  <si>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</si>
  <si>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</si>
  <si>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</si>
  <si>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</si>
  <si>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</si>
  <si>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</si>
  <si>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</si>
  <si>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</si>
  <si>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</si>
  <si>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</si>
  <si>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</si>
  <si>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</si>
  <si>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</si>
  <si>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</si>
  <si>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</si>
  <si>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</si>
  <si>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</si>
  <si>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</si>
  <si>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</si>
  <si>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</si>
  <si>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</si>
  <si>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</si>
  <si>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</si>
  <si>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</si>
  <si>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</si>
  <si>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</si>
  <si>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</si>
  <si>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</si>
  <si>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</si>
  <si>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</si>
  <si>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</si>
  <si>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</si>
  <si>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</si>
  <si>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</si>
  <si>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</si>
  <si>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</si>
  <si>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</si>
  <si>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</si>
  <si>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</si>
  <si>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</si>
  <si>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</si>
  <si>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</si>
  <si>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</si>
  <si>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</si>
  <si>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</si>
  <si>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</si>
  <si>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</si>
  <si>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</si>
  <si>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</si>
  <si>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</si>
  <si>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</si>
  <si>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</si>
  <si>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</si>
  <si>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</si>
  <si>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</si>
  <si>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</si>
  <si>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</si>
  <si>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</si>
  <si>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</si>
  <si>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</si>
  <si>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</si>
  <si>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</si>
  <si>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</si>
  <si>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</si>
  <si>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</si>
  <si>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</si>
  <si>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</si>
  <si>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</si>
  <si>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</si>
  <si>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</si>
  <si>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</si>
  <si>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</si>
  <si>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</si>
  <si>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</si>
  <si>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</si>
  <si>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</si>
  <si>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</si>
  <si>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</si>
  <si>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</si>
  <si>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</si>
  <si>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</si>
  <si>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</si>
  <si>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</si>
  <si>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</si>
  <si>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</si>
  <si>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</si>
  <si>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</si>
  <si>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</si>
  <si>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</si>
  <si>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</si>
  <si>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</si>
  <si>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</si>
  <si>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</si>
  <si>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</si>
  <si>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</si>
  <si>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</si>
  <si>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</si>
  <si>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</si>
  <si>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</si>
  <si>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</si>
  <si>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</si>
  <si>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</si>
  <si>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</si>
  <si>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</si>
  <si>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</si>
  <si>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</si>
  <si>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</si>
  <si>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</si>
  <si>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</si>
  <si>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</si>
  <si>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</si>
  <si>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</si>
  <si>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</si>
  <si>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</si>
  <si>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</si>
  <si>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</si>
  <si>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</si>
  <si>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</si>
  <si>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</si>
  <si>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</si>
  <si>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</si>
  <si>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</si>
  <si>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</si>
  <si>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</si>
  <si>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</si>
  <si>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</si>
  <si>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</si>
  <si>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</si>
  <si>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</si>
  <si>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</si>
  <si>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</si>
  <si>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</si>
  <si>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</si>
  <si>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</si>
  <si>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</si>
  <si>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</si>
  <si>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</si>
  <si>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</si>
  <si>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</si>
  <si>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</si>
  <si>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</si>
  <si>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</si>
  <si>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</si>
  <si>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</si>
  <si>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</si>
  <si>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</si>
  <si>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</si>
  <si>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</si>
  <si>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</si>
  <si>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</si>
  <si>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</si>
  <si>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</si>
  <si>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</si>
  <si>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</si>
  <si>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</si>
  <si>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</si>
  <si>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</si>
  <si>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</si>
  <si>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</si>
  <si>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</si>
  <si>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</si>
  <si>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</si>
  <si>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</si>
  <si>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</si>
  <si>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</si>
  <si>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</si>
  <si>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</si>
  <si>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</si>
  <si>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</si>
  <si>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</si>
  <si>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</si>
  <si>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</si>
  <si>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</si>
  <si>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</si>
  <si>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</si>
  <si>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</si>
  <si>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</si>
  <si>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</si>
  <si>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</si>
  <si>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</si>
  <si>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</si>
  <si>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</si>
  <si>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</si>
  <si>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</si>
  <si>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</si>
  <si>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</si>
  <si>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</si>
  <si>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</si>
  <si>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</si>
  <si>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</si>
  <si>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</si>
  <si>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</si>
  <si>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</si>
  <si>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</si>
  <si>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</si>
  <si>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</si>
  <si>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</si>
  <si>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</si>
  <si>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</si>
  <si>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</si>
  <si>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</si>
  <si>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</si>
  <si>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</si>
  <si>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</si>
  <si>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</si>
  <si>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</si>
  <si>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</si>
  <si>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</si>
  <si>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</si>
  <si>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</si>
  <si>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</si>
  <si>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</si>
  <si>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</si>
  <si>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</si>
  <si>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</si>
  <si>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</si>
  <si>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</si>
  <si>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</si>
  <si>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</si>
  <si>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</si>
  <si>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</si>
  <si>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</si>
  <si>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</si>
  <si>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</si>
  <si>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</si>
  <si>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</si>
  <si>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</si>
  <si>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</si>
  <si>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</si>
  <si>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</si>
  <si>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</si>
  <si>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</si>
  <si>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</si>
  <si>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</si>
  <si>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</si>
  <si>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</si>
  <si>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</si>
  <si>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</si>
  <si>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</si>
  <si>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</si>
  <si>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</si>
  <si>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</si>
  <si>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</si>
  <si>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</si>
  <si>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</si>
  <si>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</si>
  <si>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</si>
  <si>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</si>
  <si>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</si>
  <si>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</si>
  <si>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</si>
  <si>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</si>
  <si>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</si>
  <si>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</si>
  <si>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</si>
  <si>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</si>
  <si>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</si>
  <si>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</si>
  <si>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</si>
  <si>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</si>
  <si>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</si>
  <si>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</si>
  <si>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</si>
  <si>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</si>
  <si>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</si>
  <si>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</si>
  <si>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</si>
  <si>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</si>
  <si>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</si>
  <si>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</si>
  <si>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</si>
  <si>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</si>
  <si>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</si>
  <si>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</si>
  <si>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</si>
  <si>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</si>
  <si>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</si>
  <si>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</si>
  <si>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</si>
  <si>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</si>
  <si>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</si>
  <si>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</si>
  <si>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</si>
  <si>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</si>
  <si>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</si>
  <si>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</si>
  <si>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</si>
  <si>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</si>
  <si>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</si>
  <si>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</si>
  <si>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</si>
  <si>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</si>
  <si>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</si>
  <si>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</si>
  <si>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</si>
  <si>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</si>
  <si>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</si>
  <si>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</si>
  <si>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</si>
  <si>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</si>
  <si>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</si>
  <si>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</si>
  <si>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</si>
  <si>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</si>
  <si>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</si>
  <si>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</si>
  <si>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</si>
  <si>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</si>
  <si>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</si>
  <si>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</si>
  <si>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</si>
  <si>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</si>
  <si>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</si>
  <si>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</si>
  <si>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</si>
  <si>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</si>
  <si>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</si>
  <si>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</si>
  <si>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</si>
  <si>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</si>
  <si>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</si>
  <si>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</si>
  <si>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</si>
  <si>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</si>
  <si>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</si>
  <si>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</si>
  <si>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</si>
  <si>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</si>
  <si>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</si>
  <si>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</si>
  <si>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</si>
  <si>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</si>
  <si>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</si>
  <si>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</si>
  <si>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</si>
  <si>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</si>
  <si>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</si>
  <si>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</si>
  <si>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</si>
  <si>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</si>
  <si>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</si>
  <si>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</si>
  <si>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</si>
  <si>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</si>
  <si>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</si>
  <si>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</si>
  <si>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</si>
  <si>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</si>
  <si>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</si>
  <si>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</si>
  <si>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</si>
  <si>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</si>
  <si>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</si>
  <si>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</si>
  <si>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</si>
  <si>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</si>
  <si>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</si>
  <si>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</si>
  <si>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</si>
  <si>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</si>
  <si>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</si>
  <si>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</si>
  <si>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</si>
  <si>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</si>
  <si>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</si>
  <si>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</si>
  <si>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</si>
  <si>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</si>
  <si>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</si>
  <si>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</si>
  <si>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</si>
  <si>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</si>
  <si>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</si>
  <si>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</si>
  <si>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</si>
  <si>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</si>
  <si>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</si>
  <si>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</si>
  <si>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</si>
  <si>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</si>
  <si>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</si>
  <si>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</si>
  <si>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</si>
  <si>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</si>
  <si>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</si>
  <si>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</si>
  <si>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</si>
  <si>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</si>
  <si>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</si>
  <si>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</si>
  <si>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</si>
  <si>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</si>
  <si>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</si>
  <si>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</si>
  <si>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</si>
  <si>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</si>
  <si>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</si>
  <si>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</si>
  <si>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</si>
  <si>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</si>
  <si>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</si>
  <si>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</si>
  <si>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</si>
  <si>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</si>
  <si>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</si>
  <si>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</si>
  <si>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</si>
  <si>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</si>
  <si>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</si>
  <si>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</si>
  <si>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</si>
  <si>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</si>
  <si>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</si>
  <si>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</si>
  <si>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</si>
  <si>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</si>
  <si>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</si>
  <si>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</si>
  <si>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</si>
  <si>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</si>
  <si>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</si>
  <si>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</si>
  <si>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</si>
  <si>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</si>
  <si>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</si>
  <si>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</si>
  <si>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</si>
  <si>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</si>
  <si>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</si>
  <si>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</si>
  <si>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</si>
  <si>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</si>
  <si>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</si>
  <si>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</si>
  <si>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</si>
  <si>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</si>
  <si>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</si>
  <si>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</si>
  <si>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</si>
  <si>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</si>
  <si>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</si>
  <si>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</si>
  <si>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</si>
  <si>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</si>
  <si>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</si>
  <si>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</si>
  <si>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</si>
  <si>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</si>
  <si>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</si>
  <si>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</si>
  <si>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</si>
  <si>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</si>
  <si>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</si>
  <si>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</si>
  <si>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</si>
  <si>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</si>
  <si>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</si>
  <si>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</si>
  <si>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</si>
  <si>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</si>
  <si>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</si>
  <si>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</si>
  <si>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</si>
  <si>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</si>
  <si>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</si>
  <si>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</si>
  <si>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</si>
  <si>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</si>
  <si>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</si>
  <si>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</si>
  <si>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</si>
  <si>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</si>
  <si>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</si>
  <si>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</si>
  <si>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</si>
  <si>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</si>
  <si>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</si>
  <si>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</si>
  <si>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</si>
  <si>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</si>
  <si>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</si>
  <si>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</si>
  <si>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</si>
  <si>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</si>
  <si>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</si>
  <si>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</si>
  <si>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</si>
  <si>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</si>
  <si>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</si>
  <si>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</si>
  <si>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</si>
  <si>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</si>
  <si>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</si>
  <si>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</si>
  <si>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</si>
  <si>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</si>
  <si>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</si>
  <si>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</si>
  <si>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</si>
  <si>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</si>
  <si>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</si>
  <si>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</si>
  <si>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</si>
  <si>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</si>
  <si>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</si>
  <si>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</si>
  <si>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</si>
  <si>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</si>
  <si>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</si>
  <si>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</si>
  <si>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</si>
  <si>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</si>
  <si>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</si>
  <si>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</si>
  <si>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</si>
  <si>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</si>
  <si>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</si>
  <si>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</si>
  <si>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</si>
  <si>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</si>
  <si>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</si>
  <si>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</si>
  <si>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</si>
  <si>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</si>
  <si>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</si>
  <si>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</si>
  <si>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</si>
  <si>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</si>
  <si>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</si>
  <si>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</si>
  <si>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</si>
  <si>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</si>
  <si>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</si>
  <si>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</si>
  <si>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</si>
  <si>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</si>
  <si>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</si>
  <si>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</si>
  <si>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</si>
  <si>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</si>
  <si>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</si>
  <si>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</si>
  <si>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</si>
  <si>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</si>
  <si>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</si>
  <si>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</si>
  <si>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</si>
  <si>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</si>
  <si>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</si>
  <si>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</si>
  <si>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</si>
  <si>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</si>
  <si>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</si>
  <si>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</si>
  <si>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</si>
  <si>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</si>
  <si>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</si>
  <si>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</si>
  <si>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</si>
  <si>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</si>
  <si>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</si>
  <si>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</si>
  <si>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</si>
  <si>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</si>
  <si>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</si>
  <si>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</si>
  <si>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</si>
  <si>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</si>
  <si>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</si>
  <si>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</si>
  <si>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</si>
  <si>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</si>
  <si>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</si>
  <si>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</si>
  <si>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</si>
  <si>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</si>
  <si>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</si>
  <si>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</si>
  <si>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</si>
  <si>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</si>
  <si>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</si>
  <si>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</si>
  <si>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</si>
  <si>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</si>
  <si>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</si>
  <si>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</si>
  <si>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</si>
  <si>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</si>
  <si>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</si>
  <si>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</si>
  <si>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</si>
  <si>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</si>
  <si>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</si>
  <si>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</si>
  <si>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</si>
  <si>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</si>
  <si>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</si>
  <si>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</si>
  <si>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</si>
  <si>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</si>
  <si>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</si>
  <si>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</si>
  <si>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</si>
  <si>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</si>
  <si>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</si>
  <si>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</si>
  <si>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</si>
  <si>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</si>
  <si>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</si>
  <si>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</si>
  <si>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</si>
  <si>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</si>
  <si>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</si>
  <si>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</si>
  <si>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</si>
  <si>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</si>
  <si>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</si>
  <si>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</si>
  <si>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</si>
  <si>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</si>
  <si>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</si>
  <si>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</si>
  <si>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</si>
  <si>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</si>
  <si>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</si>
  <si>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</si>
  <si>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</si>
  <si>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</si>
  <si>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</si>
  <si>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</si>
  <si>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</si>
  <si>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</si>
  <si>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</si>
  <si>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</si>
  <si>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</si>
  <si>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</si>
  <si>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</si>
  <si>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</si>
  <si>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</si>
  <si>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</si>
  <si>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</si>
  <si>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</si>
  <si>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</si>
  <si>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</si>
  <si>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</si>
  <si>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</si>
  <si>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</si>
  <si>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</si>
  <si>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</si>
  <si>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</si>
  <si>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</si>
  <si>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</si>
  <si>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</si>
  <si>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</si>
  <si>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</si>
  <si>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</si>
  <si>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</si>
  <si>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</si>
  <si>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</si>
  <si>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</si>
  <si>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</si>
  <si>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</si>
  <si>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</si>
  <si>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</si>
  <si>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</si>
  <si>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</si>
  <si>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</si>
  <si>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</si>
  <si>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</si>
  <si>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</si>
  <si>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</si>
  <si>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</si>
  <si>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</si>
  <si>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</si>
  <si>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</si>
  <si>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</si>
  <si>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</si>
  <si>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</si>
  <si>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</si>
  <si>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</si>
  <si>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</si>
  <si>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</si>
  <si>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</si>
  <si>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</si>
  <si>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</si>
  <si>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</si>
  <si>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</si>
  <si>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</si>
  <si>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</si>
  <si>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</si>
  <si>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</si>
  <si>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</si>
  <si>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</si>
  <si>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</si>
  <si>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</si>
  <si>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</si>
  <si>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</si>
  <si>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</si>
  <si>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</si>
  <si>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</si>
  <si>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</si>
  <si>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</si>
  <si>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</si>
  <si>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</si>
  <si>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</si>
  <si>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</si>
  <si>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</si>
  <si>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</si>
  <si>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</si>
  <si>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</si>
  <si>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</si>
  <si>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</si>
  <si>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</si>
  <si>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</si>
  <si>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</si>
  <si>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</si>
  <si>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</si>
  <si>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</si>
  <si>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</si>
  <si>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</si>
  <si>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</si>
  <si>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</si>
  <si>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</si>
  <si>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</si>
  <si>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</si>
  <si>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</si>
  <si>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</si>
  <si>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</si>
  <si>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</si>
  <si>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</si>
  <si>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</si>
  <si>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</si>
  <si>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</si>
  <si>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</si>
  <si>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</si>
  <si>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</si>
  <si>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</si>
  <si>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</si>
  <si>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</si>
  <si>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</si>
  <si>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</si>
  <si>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</si>
  <si>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</si>
  <si>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</si>
  <si>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</si>
  <si>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</si>
  <si>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</si>
  <si>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</si>
  <si>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</si>
  <si>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</si>
  <si>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</si>
  <si>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</si>
  <si>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</si>
  <si>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</si>
  <si>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</si>
  <si>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</si>
  <si>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</si>
  <si>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</si>
  <si>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</si>
  <si>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</si>
  <si>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</si>
  <si>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</si>
  <si>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</si>
  <si>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</si>
  <si>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</si>
  <si>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</si>
  <si>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</si>
  <si>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</si>
  <si>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</si>
  <si>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</si>
  <si>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</si>
  <si>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</si>
  <si>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</si>
  <si>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</si>
  <si>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</si>
  <si>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</si>
  <si>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</si>
  <si>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</si>
  <si>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</si>
  <si>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</si>
  <si>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</si>
  <si>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</si>
  <si>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</si>
  <si>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</si>
  <si>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</si>
  <si>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</si>
  <si>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</si>
  <si>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</si>
  <si>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</si>
  <si>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</si>
  <si>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</si>
  <si>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</si>
  <si>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</si>
  <si>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</si>
  <si>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</si>
  <si>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</si>
  <si>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</si>
  <si>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</si>
  <si>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</si>
  <si>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</si>
  <si>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</si>
  <si>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</si>
  <si>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</si>
  <si>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</si>
  <si>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</si>
  <si>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</si>
  <si>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</si>
  <si>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</si>
  <si>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</si>
  <si>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</si>
  <si>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</si>
  <si>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</si>
  <si>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</si>
  <si>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</si>
  <si>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</si>
  <si>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</si>
  <si>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</si>
  <si>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</si>
  <si>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</si>
  <si>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</si>
  <si>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</si>
  <si>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</si>
  <si>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</si>
  <si>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</si>
  <si>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</si>
  <si>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</si>
  <si>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</si>
  <si>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</si>
  <si>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</si>
  <si>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</si>
  <si>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</si>
  <si>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</si>
  <si>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</si>
  <si>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</si>
  <si>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</si>
  <si>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</si>
  <si>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</si>
  <si>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</si>
  <si>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</si>
  <si>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</si>
  <si>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</si>
  <si>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</si>
  <si>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</si>
  <si>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</si>
  <si>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</si>
  <si>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</si>
  <si>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</si>
  <si>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</si>
  <si>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</si>
  <si>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</si>
  <si>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</si>
  <si>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</si>
  <si>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</si>
  <si>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</si>
  <si>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</si>
  <si>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</si>
  <si>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</si>
  <si>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</si>
  <si>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</si>
  <si>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</si>
  <si>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</si>
  <si>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</si>
  <si>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</si>
  <si>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</si>
  <si>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</si>
  <si>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</si>
  <si>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</si>
  <si>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</si>
  <si>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</si>
  <si>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</si>
  <si>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</si>
  <si>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</si>
  <si>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</si>
  <si>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</si>
  <si>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</si>
  <si>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</si>
  <si>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</si>
  <si>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</si>
  <si>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</si>
  <si>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</si>
  <si>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</si>
  <si>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</si>
  <si>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</si>
  <si>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</si>
  <si>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</si>
  <si>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</si>
  <si>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</si>
  <si>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</si>
  <si>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</si>
  <si>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</si>
  <si>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</si>
  <si>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</si>
  <si>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</si>
  <si>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</si>
  <si>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</si>
  <si>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</si>
  <si>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</si>
  <si>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</si>
  <si>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</si>
  <si>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</si>
  <si>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</si>
  <si>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</si>
  <si>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</si>
  <si>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</si>
  <si>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</si>
  <si>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</si>
  <si>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</si>
  <si>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</si>
  <si>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</si>
  <si>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</si>
  <si>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</si>
  <si>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</si>
  <si>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</si>
  <si>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</si>
  <si>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</si>
  <si>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</si>
  <si>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</si>
  <si>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</si>
  <si>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</si>
  <si>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</si>
  <si>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</si>
  <si>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</si>
  <si>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</si>
  <si>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</si>
  <si>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</si>
  <si>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</si>
  <si>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</si>
  <si>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</si>
  <si>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</si>
  <si>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</si>
  <si>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</si>
  <si>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</si>
  <si>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</si>
  <si>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</si>
  <si>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</si>
  <si>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</si>
  <si>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</si>
  <si>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</si>
  <si>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</si>
  <si>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</si>
  <si>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</si>
  <si>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</si>
  <si>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</si>
  <si>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</si>
  <si>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</si>
  <si>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</si>
  <si>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</si>
  <si>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</si>
  <si>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</si>
  <si>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</si>
  <si>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</si>
  <si>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</si>
  <si>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</si>
  <si>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</si>
  <si>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</si>
  <si>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</si>
  <si>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</si>
  <si>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</si>
  <si>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</si>
  <si>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</si>
  <si>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</si>
  <si>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</si>
  <si>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</si>
  <si>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</si>
  <si>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</si>
  <si>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</si>
  <si>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</si>
  <si>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</si>
  <si>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</si>
  <si>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</si>
  <si>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</si>
  <si>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</si>
  <si>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</si>
  <si>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</si>
  <si>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</si>
  <si>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</si>
  <si>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</si>
  <si>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</si>
  <si>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</si>
  <si>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</si>
  <si>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</si>
  <si>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</si>
  <si>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</si>
  <si>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</si>
  <si>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</si>
  <si>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</si>
  <si>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</si>
  <si>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</si>
  <si>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</si>
  <si>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</si>
  <si>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</si>
  <si>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</si>
  <si>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</si>
  <si>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</si>
  <si>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</si>
  <si>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</si>
  <si>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</si>
  <si>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</si>
  <si>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</si>
  <si>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</si>
  <si>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</si>
  <si>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</si>
  <si>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</si>
  <si>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</si>
  <si>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</si>
  <si>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</si>
  <si>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</si>
  <si>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</si>
  <si>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</si>
  <si>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</si>
  <si>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</si>
  <si>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</si>
  <si>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</si>
  <si>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</si>
  <si>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</si>
  <si>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</si>
  <si>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</si>
  <si>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</si>
  <si>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</si>
  <si>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</si>
  <si>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</si>
  <si>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</si>
  <si>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</si>
  <si>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</si>
  <si>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</si>
  <si>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</si>
  <si>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</si>
  <si>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</si>
  <si>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</si>
  <si>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</si>
  <si>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</si>
  <si>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</si>
  <si>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</si>
  <si>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</si>
  <si>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</si>
  <si>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</si>
  <si>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</si>
  <si>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</si>
  <si>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</si>
  <si>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</si>
  <si>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</si>
  <si>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</si>
  <si>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</si>
  <si>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</si>
  <si>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</si>
  <si>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</si>
  <si>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</si>
  <si>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</si>
  <si>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</si>
  <si>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</si>
  <si>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</si>
  <si>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</si>
  <si>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</si>
  <si>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</si>
  <si>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</si>
  <si>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</si>
  <si>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</si>
  <si>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</si>
  <si>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</si>
  <si>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</si>
  <si>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</si>
  <si>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</si>
  <si>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</si>
  <si>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</si>
  <si>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</si>
  <si>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</si>
  <si>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</si>
  <si>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</si>
  <si>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</si>
  <si>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</si>
  <si>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</si>
  <si>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</si>
  <si>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</si>
  <si>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</si>
  <si>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</si>
  <si>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</si>
  <si>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</si>
  <si>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</si>
  <si>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</si>
  <si>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</si>
  <si>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</si>
  <si>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</si>
  <si>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</si>
  <si>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</si>
  <si>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</si>
  <si>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</si>
  <si>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</si>
  <si>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</si>
  <si>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</si>
  <si>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</si>
  <si>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</si>
  <si>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</si>
  <si>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</si>
  <si>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</si>
  <si>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</si>
  <si>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</si>
  <si>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</si>
  <si>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</si>
  <si>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</si>
  <si>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</si>
  <si>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</si>
  <si>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</si>
  <si>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</si>
  <si>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</si>
  <si>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</si>
  <si>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</si>
  <si>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</si>
  <si>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</si>
  <si>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</si>
  <si>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</si>
  <si>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</si>
  <si>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</si>
  <si>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</si>
  <si>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</si>
  <si>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</si>
  <si>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</si>
  <si>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</si>
  <si>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</si>
  <si>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</si>
  <si>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</si>
  <si>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</si>
  <si>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</si>
  <si>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</si>
  <si>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</si>
  <si>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</si>
  <si>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</si>
  <si>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</si>
  <si>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</si>
  <si>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</si>
  <si>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</si>
  <si>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</si>
  <si>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</si>
  <si>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</si>
  <si>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</si>
  <si>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</si>
  <si>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</si>
  <si>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</si>
  <si>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</si>
  <si>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</si>
  <si>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</si>
  <si>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</si>
  <si>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</si>
  <si>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</si>
  <si>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</si>
  <si>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</si>
  <si>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</si>
  <si>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</si>
  <si>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</si>
  <si>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</si>
  <si>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</si>
  <si>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</si>
  <si>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</si>
  <si>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</si>
  <si>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</si>
  <si>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</si>
  <si>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</si>
  <si>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</si>
  <si>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</si>
  <si>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</si>
  <si>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</si>
  <si>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</si>
  <si>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</si>
  <si>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</si>
  <si>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</si>
  <si>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</si>
  <si>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</si>
  <si>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</si>
  <si>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</si>
  <si>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</si>
  <si>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</si>
  <si>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</si>
  <si>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</si>
  <si>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</si>
  <si>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</si>
  <si>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</si>
  <si>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</si>
  <si>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</si>
  <si>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</si>
  <si>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</si>
  <si>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</si>
  <si>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</si>
  <si>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</si>
  <si>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</si>
  <si>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</si>
  <si>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</si>
  <si>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</si>
  <si>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</si>
  <si>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</si>
  <si>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</si>
  <si>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</si>
  <si>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</si>
  <si>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</si>
  <si>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</si>
  <si>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</si>
  <si>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</si>
  <si>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</si>
  <si>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</si>
  <si>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</si>
  <si>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</si>
  <si>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</si>
  <si>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</si>
  <si>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</si>
  <si>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</si>
  <si>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</si>
  <si>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</si>
  <si>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</si>
  <si>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</si>
  <si>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</si>
  <si>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</si>
  <si>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</si>
  <si>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</si>
  <si>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</si>
  <si>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</si>
  <si>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</si>
  <si>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</si>
  <si>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</si>
  <si>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</si>
  <si>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</si>
  <si>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</si>
  <si>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</si>
  <si>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</si>
  <si>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</si>
  <si>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</si>
  <si>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</si>
  <si>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</si>
  <si>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</si>
  <si>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</si>
  <si>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</si>
  <si>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</si>
  <si>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</si>
  <si>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</si>
  <si>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</si>
  <si>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</si>
  <si>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</si>
  <si>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</si>
  <si>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</si>
  <si>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</si>
  <si>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</si>
  <si>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</si>
  <si>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</si>
  <si>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</si>
  <si>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</si>
  <si>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</si>
  <si>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</si>
  <si>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</si>
  <si>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</si>
  <si>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</si>
  <si>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</si>
  <si>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</si>
  <si>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</si>
  <si>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</si>
  <si>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</si>
  <si>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</si>
  <si>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</si>
  <si>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</si>
  <si>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</si>
  <si>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</si>
  <si>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</si>
  <si>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</si>
  <si>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</si>
  <si>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</si>
  <si>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</si>
  <si>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</si>
  <si>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</si>
  <si>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</si>
  <si>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</si>
  <si>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</si>
  <si>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</si>
  <si>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</si>
  <si>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</si>
  <si>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</si>
  <si>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</si>
  <si>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</si>
  <si>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</si>
  <si>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</si>
  <si>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</si>
  <si>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</si>
  <si>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</si>
  <si>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</si>
  <si>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</si>
  <si>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</si>
  <si>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</si>
  <si>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</si>
  <si>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</si>
  <si>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</si>
  <si>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</si>
  <si>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</si>
  <si>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</si>
  <si>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</si>
  <si>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</si>
  <si>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</si>
  <si>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</si>
  <si>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</si>
  <si>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</si>
  <si>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</si>
  <si>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</si>
  <si>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</si>
  <si>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</si>
  <si>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</si>
  <si>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</si>
  <si>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</si>
  <si>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</si>
  <si>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</si>
  <si>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</si>
  <si>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</si>
  <si>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</si>
  <si>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</si>
  <si>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</si>
  <si>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</si>
  <si>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</si>
  <si>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</si>
  <si>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</si>
  <si>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</si>
  <si>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</si>
  <si>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</si>
  <si>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</si>
  <si>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</si>
  <si>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</si>
  <si>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</si>
  <si>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</si>
  <si>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</si>
  <si>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</si>
  <si>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</si>
  <si>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</si>
  <si>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</si>
  <si>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</si>
  <si>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</si>
  <si>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</si>
  <si>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</si>
  <si>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</si>
  <si>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</si>
  <si>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</si>
  <si>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</si>
  <si>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</si>
  <si>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</si>
  <si>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</si>
  <si>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</si>
  <si>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</si>
  <si>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</si>
  <si>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</si>
  <si>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</si>
  <si>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</si>
  <si>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</si>
  <si>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</si>
  <si>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</si>
  <si>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</si>
  <si>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</si>
  <si>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</si>
  <si>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</si>
  <si>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</si>
  <si>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</si>
  <si>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</si>
  <si>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</si>
  <si>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</si>
  <si>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</si>
  <si>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</si>
  <si>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</si>
  <si>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</si>
  <si>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</si>
  <si>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</si>
  <si>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</si>
  <si>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</si>
  <si>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</si>
  <si>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</si>
  <si>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</si>
  <si>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</si>
  <si>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</si>
  <si>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</si>
  <si>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</si>
  <si>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</si>
  <si>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</si>
  <si>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</si>
  <si>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</si>
  <si>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</si>
  <si>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</si>
  <si>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</si>
  <si>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</si>
  <si>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</si>
  <si>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</si>
  <si>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</si>
  <si>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</si>
  <si>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</si>
  <si>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</si>
  <si>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</si>
  <si>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</si>
  <si>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</si>
  <si>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</si>
  <si>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</si>
  <si>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</si>
  <si>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</si>
  <si>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</si>
  <si>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</si>
  <si>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</si>
  <si>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</si>
  <si>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</si>
  <si>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</si>
  <si>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</si>
  <si>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</si>
  <si>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</si>
  <si>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</si>
  <si>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</si>
  <si>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</si>
  <si>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</si>
  <si>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</si>
  <si>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</si>
  <si>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</si>
  <si>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</si>
  <si>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</si>
  <si>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</si>
  <si>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</si>
  <si>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</si>
  <si>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</si>
  <si>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</si>
  <si>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</si>
  <si>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</si>
  <si>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</si>
  <si>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</si>
  <si>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</si>
  <si>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</si>
  <si>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</si>
  <si>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</si>
  <si>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</si>
  <si>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</si>
  <si>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</si>
  <si>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</si>
  <si>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</si>
  <si>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</si>
  <si>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</si>
  <si>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</si>
  <si>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</si>
  <si>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</si>
  <si>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</si>
  <si>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</si>
  <si>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</si>
  <si>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</si>
  <si>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</si>
  <si>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</si>
  <si>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</si>
  <si>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</si>
  <si>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</si>
  <si>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</si>
  <si>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</si>
  <si>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</si>
  <si>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</si>
  <si>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</si>
  <si>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</si>
  <si>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</si>
  <si>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</si>
  <si>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</si>
  <si>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</si>
  <si>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</si>
  <si>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</si>
  <si>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</si>
  <si>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</si>
  <si>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</si>
  <si>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</si>
  <si>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</si>
  <si>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</si>
  <si>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</si>
  <si>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</si>
  <si>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</si>
  <si>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</si>
  <si>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</si>
  <si>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</si>
  <si>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</si>
  <si>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</si>
  <si>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</si>
  <si>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</si>
  <si>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</si>
  <si>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</si>
  <si>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</si>
  <si>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</si>
  <si>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</si>
  <si>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</si>
  <si>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</si>
  <si>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</si>
  <si>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</si>
  <si>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</si>
  <si>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</si>
  <si>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</si>
  <si>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</si>
  <si>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</si>
  <si>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</si>
  <si>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</si>
  <si>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</si>
  <si>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</si>
  <si>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</si>
  <si>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</si>
  <si>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</si>
  <si>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</si>
  <si>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</si>
  <si>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</si>
  <si>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</si>
  <si>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</si>
  <si>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</si>
  <si>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</si>
  <si>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</si>
  <si>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</si>
  <si>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</si>
  <si>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</si>
  <si>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</si>
  <si>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</si>
  <si>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</si>
  <si>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</si>
  <si>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</si>
  <si>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</si>
  <si>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</si>
  <si>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</si>
  <si>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</si>
  <si>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</si>
  <si>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</si>
  <si>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</si>
  <si>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</si>
  <si>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</si>
  <si>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</si>
  <si>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</si>
  <si>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</si>
  <si>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</si>
  <si>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</si>
  <si>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</si>
  <si>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</si>
  <si>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</si>
  <si>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</si>
  <si>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</si>
  <si>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</si>
  <si>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</si>
  <si>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</si>
  <si>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</si>
  <si>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</si>
  <si>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</si>
  <si>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</si>
  <si>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</si>
  <si>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</si>
  <si>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</si>
  <si>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</si>
  <si>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</si>
  <si>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</si>
  <si>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</si>
  <si>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</si>
  <si>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</si>
  <si>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</si>
  <si>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</si>
  <si>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</si>
  <si>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</si>
  <si>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</si>
  <si>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</si>
  <si>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</si>
  <si>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</si>
  <si>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</si>
  <si>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</si>
  <si>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</si>
  <si>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</si>
  <si>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</si>
  <si>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</si>
  <si>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</si>
  <si>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</si>
  <si>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</si>
  <si>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</si>
  <si>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</si>
  <si>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</si>
  <si>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</si>
  <si>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</si>
  <si>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</si>
  <si>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</si>
  <si>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</si>
  <si>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</si>
  <si>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</si>
  <si>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</si>
  <si>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</si>
  <si>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</si>
  <si>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</si>
  <si>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</si>
  <si>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</si>
  <si>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</si>
  <si>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</si>
  <si>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</si>
  <si>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</si>
  <si>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</si>
  <si>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</si>
  <si>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</si>
  <si>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</si>
  <si>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</si>
  <si>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</si>
  <si>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</si>
  <si>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</si>
  <si>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</si>
  <si>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</si>
  <si>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</si>
  <si>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</si>
  <si>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</si>
  <si>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</si>
  <si>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</si>
  <si>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</si>
  <si>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</si>
  <si>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</si>
  <si>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</si>
  <si>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</si>
  <si>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</si>
  <si>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</si>
  <si>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</si>
  <si>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</si>
  <si>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</si>
  <si>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</si>
  <si>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</si>
  <si>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</si>
  <si>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</si>
  <si>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</si>
  <si>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</si>
  <si>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</si>
  <si>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</si>
  <si>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</si>
  <si>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</si>
  <si>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</si>
  <si>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</si>
  <si>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</si>
  <si>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</si>
  <si>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</si>
  <si>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</si>
  <si>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</si>
  <si>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</si>
  <si>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</si>
  <si>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</si>
  <si>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</si>
  <si>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</si>
  <si>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</si>
  <si>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</si>
  <si>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</si>
  <si>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</si>
  <si>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</si>
  <si>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</si>
  <si>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</si>
  <si>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</si>
  <si>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</si>
  <si>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</si>
  <si>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</si>
  <si>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</si>
  <si>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</si>
  <si>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</si>
  <si>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</si>
  <si>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</si>
  <si>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</si>
  <si>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</si>
  <si>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</si>
  <si>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</si>
  <si>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</si>
  <si>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</si>
  <si>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</si>
  <si>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</si>
  <si>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</si>
  <si>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</si>
  <si>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</si>
  <si>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</si>
  <si>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</si>
  <si>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</si>
  <si>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</si>
  <si>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</si>
  <si>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</si>
  <si>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</si>
  <si>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</si>
  <si>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</si>
  <si>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</si>
  <si>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</si>
  <si>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</si>
  <si>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</si>
  <si>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</si>
  <si>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</si>
  <si>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</si>
  <si>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</si>
  <si>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</si>
  <si>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</si>
  <si>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</si>
  <si>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</si>
  <si>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</si>
  <si>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</si>
  <si>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</si>
  <si>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</si>
  <si>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</si>
  <si>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</si>
  <si>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</si>
  <si>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</si>
  <si>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</si>
  <si>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</si>
  <si>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</si>
  <si>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</si>
  <si>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</si>
  <si>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</si>
  <si>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</si>
  <si>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</si>
  <si>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</si>
  <si>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</si>
  <si>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</si>
  <si>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</si>
  <si>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</si>
  <si>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</si>
  <si>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</si>
  <si>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</si>
  <si>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</si>
  <si>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</si>
  <si>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</si>
  <si>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</si>
  <si>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</si>
  <si>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</si>
  <si>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</si>
  <si>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</si>
  <si>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</si>
  <si>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</si>
  <si>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</si>
  <si>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</si>
  <si>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</si>
  <si>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</si>
  <si>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</si>
  <si>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</si>
  <si>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</si>
  <si>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</si>
  <si>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</si>
  <si>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</si>
  <si>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</si>
  <si>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</si>
  <si>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</si>
  <si>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</si>
  <si>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</si>
  <si>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</si>
  <si>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</si>
  <si>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</si>
  <si>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</si>
  <si>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</si>
  <si>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</si>
  <si>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</si>
  <si>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</si>
  <si>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</si>
  <si>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</si>
  <si>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</si>
  <si>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</si>
  <si>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</si>
  <si>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</si>
  <si>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</si>
  <si>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</si>
  <si>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</si>
  <si>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</si>
  <si>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</si>
  <si>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</si>
  <si>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</si>
  <si>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</si>
  <si>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</si>
  <si>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</si>
  <si>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</si>
  <si>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</si>
  <si>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</si>
  <si>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</si>
  <si>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</si>
  <si>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</si>
  <si>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</si>
  <si>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</si>
  <si>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</si>
  <si>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</si>
  <si>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</si>
  <si>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</si>
  <si>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</si>
  <si>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</si>
  <si>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</si>
  <si>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</si>
  <si>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</si>
  <si>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</si>
  <si>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</si>
  <si>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</si>
  <si>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</si>
  <si>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</si>
  <si>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</si>
  <si>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</si>
  <si>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</si>
  <si>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</si>
  <si>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</si>
  <si>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</si>
  <si>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</si>
  <si>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</si>
  <si>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</si>
  <si>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</si>
  <si>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</si>
  <si>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</si>
  <si>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</si>
  <si>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</si>
  <si>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</si>
  <si>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</si>
  <si>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</si>
  <si>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</si>
  <si>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</si>
  <si>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</si>
  <si>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</si>
  <si>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</si>
  <si>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</si>
  <si>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</si>
  <si>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</si>
  <si>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</si>
  <si>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</si>
  <si>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</si>
  <si>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</si>
  <si>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</si>
  <si>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</si>
  <si>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</si>
  <si>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</si>
  <si>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</si>
  <si>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</si>
  <si>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</si>
  <si>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</si>
  <si>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</si>
  <si>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</si>
  <si>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</si>
  <si>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</si>
  <si>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</si>
  <si>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</si>
  <si>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</si>
  <si>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</si>
  <si>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</si>
  <si>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</si>
  <si>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</si>
  <si>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</si>
  <si>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</si>
  <si>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</si>
  <si>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</si>
  <si>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</si>
  <si>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</si>
  <si>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</si>
  <si>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</si>
  <si>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</si>
  <si>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</si>
  <si>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</si>
  <si>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</si>
  <si>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</si>
  <si>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</si>
  <si>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</si>
  <si>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</si>
  <si>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</si>
  <si>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</si>
  <si>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</si>
  <si>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</si>
  <si>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</si>
  <si>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</si>
  <si>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</si>
  <si>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</si>
  <si>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</si>
  <si>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</si>
  <si>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</si>
  <si>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</si>
  <si>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</si>
  <si>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</si>
  <si>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</si>
  <si>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</si>
  <si>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</si>
  <si>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</si>
  <si>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</si>
  <si>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</si>
  <si>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</si>
  <si>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</si>
  <si>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</si>
  <si>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</si>
  <si>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</si>
  <si>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</si>
  <si>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</si>
  <si>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</si>
  <si>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</si>
  <si>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</si>
  <si>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</si>
  <si>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</si>
  <si>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</si>
  <si>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</si>
  <si>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</si>
  <si>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</si>
  <si>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</si>
  <si>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</si>
  <si>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</si>
  <si>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</si>
  <si>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</si>
  <si>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</si>
  <si>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</si>
  <si>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</si>
  <si>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</si>
  <si>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</si>
  <si>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</si>
  <si>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</si>
  <si>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</si>
  <si>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</si>
  <si>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</si>
  <si>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</si>
  <si>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</si>
  <si>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</si>
  <si>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</si>
  <si>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</si>
  <si>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</si>
  <si>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</si>
  <si>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</si>
  <si>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</si>
  <si>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</si>
  <si>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</si>
  <si>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</si>
  <si>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</si>
  <si>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</si>
  <si>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</si>
  <si>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</si>
  <si>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</si>
  <si>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</si>
  <si>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</si>
  <si>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</si>
  <si>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</si>
  <si>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</si>
  <si>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</si>
  <si>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</si>
  <si>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</si>
  <si>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</si>
  <si>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</si>
  <si>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</si>
  <si>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</si>
  <si>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</si>
  <si>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</si>
  <si>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</si>
  <si>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</si>
  <si>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</si>
  <si>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</si>
  <si>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</si>
  <si>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</si>
  <si>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</si>
  <si>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</si>
  <si>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</si>
  <si>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</si>
  <si>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</si>
  <si>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</si>
  <si>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</si>
  <si>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</si>
  <si>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</si>
  <si>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</si>
  <si>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</si>
  <si>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</si>
  <si>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</si>
  <si>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</si>
  <si>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</si>
  <si>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</si>
  <si>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</si>
  <si>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</si>
  <si>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</si>
  <si>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</si>
  <si>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</si>
  <si>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</si>
  <si>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</si>
  <si>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</si>
  <si>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</si>
  <si>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</si>
  <si>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</si>
  <si>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</si>
  <si>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</si>
  <si>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</si>
  <si>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</si>
  <si>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</si>
  <si>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</si>
  <si>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</si>
  <si>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</si>
  <si>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</si>
  <si>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</si>
  <si>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</si>
  <si>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</si>
  <si>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</si>
  <si>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</si>
  <si>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</si>
  <si>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</si>
  <si>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</si>
  <si>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</si>
  <si>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</si>
  <si>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</si>
  <si>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</si>
  <si>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</si>
  <si>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</si>
  <si>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</si>
  <si>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</si>
  <si>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</si>
  <si>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</si>
  <si>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</si>
  <si>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</si>
  <si>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</si>
  <si>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</si>
  <si>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</si>
  <si>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</si>
  <si>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</si>
  <si>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</si>
  <si>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</si>
  <si>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</si>
  <si>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</si>
  <si>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</si>
  <si>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</si>
  <si>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</si>
  <si>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</si>
  <si>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</si>
  <si>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</si>
  <si>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</si>
  <si>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</si>
  <si>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</si>
  <si>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</si>
  <si>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</si>
  <si>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</si>
  <si>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</si>
  <si>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</si>
  <si>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</si>
  <si>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</si>
  <si>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</si>
  <si>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</si>
  <si>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</si>
  <si>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</si>
  <si>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</si>
  <si>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</si>
  <si>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</si>
  <si>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</si>
  <si>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</si>
  <si>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</si>
  <si>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</si>
  <si>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</si>
  <si>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</si>
  <si>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</si>
  <si>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</si>
  <si>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</si>
  <si>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</si>
  <si>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</si>
  <si>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</si>
  <si>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</si>
  <si>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</si>
  <si>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</si>
  <si>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</si>
  <si>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</si>
  <si>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</si>
  <si>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</si>
  <si>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</si>
  <si>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</si>
  <si>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</si>
  <si>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</si>
  <si>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</si>
  <si>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</si>
  <si>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</si>
  <si>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</si>
  <si>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</si>
  <si>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</si>
  <si>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</si>
  <si>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</si>
  <si>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</si>
  <si>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</si>
  <si>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</si>
  <si>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</si>
  <si>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</si>
  <si>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</si>
  <si>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</si>
  <si>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</si>
  <si>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</si>
  <si>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</si>
  <si>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</si>
  <si>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</si>
  <si>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</si>
  <si>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</si>
  <si>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</si>
  <si>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</si>
  <si>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</si>
  <si>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</si>
  <si>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</si>
  <si>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</si>
  <si>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</si>
  <si>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</si>
  <si>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</si>
  <si>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</si>
  <si>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</si>
  <si>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</si>
  <si>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</si>
  <si>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</si>
  <si>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</si>
  <si>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</si>
  <si>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</si>
  <si>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</si>
  <si>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</si>
  <si>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</si>
  <si>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</si>
  <si>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</si>
  <si>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</si>
  <si>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</si>
  <si>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</si>
  <si>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</si>
  <si>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</si>
  <si>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</si>
  <si>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</si>
  <si>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</si>
  <si>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</si>
  <si>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</si>
  <si>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</si>
  <si>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</si>
  <si>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</si>
  <si>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</si>
  <si>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</si>
  <si>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</si>
  <si>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</si>
  <si>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</si>
  <si>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</si>
  <si>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</si>
  <si>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</si>
  <si>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</si>
  <si>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</si>
  <si>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</si>
  <si>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</si>
  <si>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</si>
  <si>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</si>
  <si>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</si>
  <si>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</si>
  <si>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</si>
  <si>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</si>
  <si>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</si>
  <si>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</si>
  <si>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</si>
  <si>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</si>
  <si>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</si>
  <si>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</si>
  <si>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</si>
  <si>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</si>
  <si>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</si>
  <si>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</si>
  <si>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</si>
  <si>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</si>
  <si>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</si>
  <si>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</si>
  <si>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</si>
  <si>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</si>
  <si>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</si>
  <si>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</si>
  <si>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</si>
  <si>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</si>
  <si>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</si>
  <si>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</si>
  <si>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</si>
  <si>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</si>
  <si>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</si>
  <si>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</si>
  <si>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</si>
  <si>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</si>
  <si>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</si>
  <si>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</si>
  <si>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</si>
  <si>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</si>
  <si>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</si>
  <si>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</si>
  <si>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</si>
  <si>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</si>
  <si>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</si>
  <si>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</si>
  <si>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</si>
  <si>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</si>
  <si>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</si>
  <si>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</si>
  <si>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</si>
  <si>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</si>
  <si>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</si>
  <si>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</si>
  <si>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</si>
  <si>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</si>
  <si>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</si>
  <si>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</si>
  <si>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</si>
  <si>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</si>
  <si>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</si>
  <si>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</si>
  <si>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</si>
  <si>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</si>
  <si>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</si>
  <si>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</si>
  <si>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</si>
  <si>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</si>
  <si>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</si>
  <si>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</si>
  <si>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</si>
  <si>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</si>
  <si>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</si>
  <si>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</si>
  <si>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</si>
  <si>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</si>
  <si>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</si>
  <si>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</si>
  <si>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</si>
  <si>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</si>
  <si>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</si>
  <si>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</si>
  <si>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</si>
  <si>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</si>
  <si>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</si>
  <si>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</si>
  <si>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</si>
  <si>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</si>
  <si>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</si>
  <si>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</si>
  <si>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</si>
  <si>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</si>
  <si>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</si>
  <si>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</si>
  <si>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</si>
  <si>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</si>
  <si>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</si>
  <si>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</si>
  <si>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</si>
  <si>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</si>
  <si>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</si>
  <si>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</si>
  <si>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</si>
  <si>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</si>
  <si>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</si>
  <si>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</si>
  <si>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</si>
  <si>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</si>
  <si>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</si>
  <si>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</si>
  <si>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</si>
  <si>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</si>
  <si>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</si>
  <si>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</si>
  <si>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</si>
  <si>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</si>
  <si>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</si>
  <si>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</si>
  <si>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</si>
  <si>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</si>
  <si>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</si>
  <si>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</si>
  <si>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</si>
  <si>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</si>
  <si>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</si>
  <si>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</si>
  <si>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</si>
  <si>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</si>
  <si>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</si>
  <si>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</si>
  <si>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</si>
  <si>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</si>
  <si>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</si>
  <si>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</si>
  <si>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</si>
  <si>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</si>
  <si>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</si>
  <si>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</si>
  <si>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</si>
  <si>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</si>
  <si>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</si>
  <si>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</si>
  <si>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</si>
  <si>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</si>
  <si>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</si>
  <si>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</si>
  <si>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</si>
  <si>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</si>
  <si>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</si>
  <si>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</si>
  <si>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</si>
  <si>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</si>
  <si>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</si>
  <si>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</si>
  <si>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</si>
  <si>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</si>
  <si>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</si>
  <si>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</si>
  <si>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</si>
  <si>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</si>
  <si>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</si>
  <si>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</si>
  <si>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</si>
  <si>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</si>
  <si>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</si>
  <si>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</si>
  <si>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</si>
  <si>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</si>
  <si>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</si>
  <si>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</si>
  <si>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</si>
  <si>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</si>
  <si>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</si>
  <si>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</si>
  <si>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</si>
  <si>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</si>
  <si>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</si>
  <si>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</si>
  <si>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</si>
  <si>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</si>
  <si>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</si>
  <si>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</si>
  <si>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</si>
  <si>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</si>
  <si>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</si>
  <si>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</si>
  <si>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</si>
  <si>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</si>
  <si>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</si>
  <si>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</si>
  <si>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</si>
  <si>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</si>
  <si>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</si>
  <si>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</si>
  <si>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</si>
  <si>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</si>
  <si>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</si>
  <si>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</si>
  <si>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</si>
  <si>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</si>
  <si>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</si>
  <si>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</si>
  <si>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</si>
  <si>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</si>
  <si>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</si>
  <si>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</si>
  <si>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</si>
  <si>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</si>
  <si>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</si>
  <si>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</si>
  <si>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</si>
  <si>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</si>
  <si>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</si>
  <si>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</si>
  <si>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</si>
  <si>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</si>
  <si>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</si>
  <si>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</si>
  <si>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</si>
  <si>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</si>
  <si>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</si>
  <si>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</si>
  <si>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</si>
  <si>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</si>
  <si>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</si>
  <si>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</si>
  <si>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</si>
  <si>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</si>
  <si>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</si>
  <si>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</si>
  <si>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</si>
  <si>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</si>
  <si>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</si>
  <si>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</si>
  <si>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</si>
  <si>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</si>
  <si>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</si>
  <si>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</si>
  <si>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</si>
  <si>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</si>
  <si>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</si>
  <si>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</si>
  <si>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</si>
  <si>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</si>
  <si>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</si>
  <si>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</si>
  <si>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</si>
  <si>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</si>
  <si>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</si>
  <si>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</si>
  <si>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</si>
  <si>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</si>
  <si>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</si>
  <si>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</si>
  <si>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</si>
  <si>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</si>
  <si>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</si>
  <si>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</si>
  <si>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</si>
  <si>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</si>
  <si>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</si>
  <si>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</si>
  <si>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</si>
  <si>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</si>
  <si>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</si>
  <si>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</si>
  <si>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</si>
  <si>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</si>
  <si>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</si>
  <si>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</si>
  <si>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</si>
  <si>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</si>
  <si>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</si>
  <si>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</si>
  <si>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</si>
  <si>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</si>
  <si>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</si>
  <si>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</si>
  <si>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</si>
  <si>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</si>
  <si>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</si>
  <si>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</si>
  <si>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</si>
  <si>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</si>
  <si>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</si>
  <si>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</si>
  <si>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</si>
  <si>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</si>
  <si>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</si>
  <si>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</si>
  <si>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</si>
  <si>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</si>
  <si>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</si>
  <si>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</si>
  <si>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</si>
  <si>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</si>
  <si>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</si>
  <si>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</si>
  <si>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</si>
  <si>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</si>
  <si>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</si>
  <si>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</si>
  <si>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</si>
  <si>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</si>
  <si>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</si>
  <si>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</si>
  <si>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</si>
  <si>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</si>
  <si>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</si>
  <si>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</si>
  <si>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</si>
  <si>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</si>
  <si>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</si>
  <si>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</si>
  <si>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</si>
  <si>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</si>
  <si>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</si>
  <si>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</si>
  <si>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</si>
  <si>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</si>
  <si>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</si>
  <si>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</si>
  <si>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</si>
  <si>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</si>
  <si>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</si>
  <si>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</si>
  <si>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</si>
  <si>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</si>
  <si>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</si>
  <si>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</si>
  <si>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</si>
  <si>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</si>
  <si>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</si>
  <si>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</si>
  <si>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</si>
  <si>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</si>
  <si>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</si>
  <si>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</si>
  <si>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</si>
  <si>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</si>
  <si>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</si>
  <si>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</si>
  <si>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</si>
  <si>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</si>
  <si>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</si>
  <si>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</si>
  <si>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</si>
  <si>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</si>
  <si>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</si>
  <si>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</si>
  <si>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</si>
  <si>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</si>
  <si>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</si>
  <si>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</si>
  <si>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</si>
  <si>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</si>
  <si>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</si>
  <si>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</si>
  <si>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</si>
  <si>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</si>
  <si>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</si>
  <si>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</si>
  <si>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</si>
  <si>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</si>
  <si>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</si>
  <si>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</si>
  <si>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</si>
  <si>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</si>
  <si>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</si>
  <si>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</si>
  <si>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</si>
  <si>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</si>
  <si>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</si>
  <si>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</si>
  <si>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</si>
  <si>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</si>
  <si>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</si>
  <si>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</si>
  <si>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</si>
  <si>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</si>
  <si>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</si>
  <si>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</si>
  <si>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</si>
  <si>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</si>
  <si>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</si>
  <si>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</si>
  <si>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</si>
  <si>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</si>
  <si>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</si>
  <si>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</si>
  <si>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</si>
  <si>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</si>
  <si>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</si>
  <si>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</si>
  <si>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</si>
  <si>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</si>
  <si>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</si>
  <si>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</si>
  <si>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</si>
  <si>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</si>
  <si>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</si>
  <si>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</si>
  <si>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</si>
  <si>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</si>
  <si>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</si>
  <si>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</si>
  <si>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</si>
  <si>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</si>
  <si>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</si>
  <si>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</si>
  <si>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</si>
  <si>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</si>
  <si>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</si>
  <si>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</si>
  <si>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</si>
  <si>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</si>
  <si>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</si>
  <si>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</si>
  <si>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</si>
  <si>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</si>
  <si>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</si>
  <si>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</si>
  <si>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</si>
  <si>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</si>
  <si>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</si>
  <si>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</si>
  <si>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</si>
  <si>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</si>
  <si>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</si>
  <si>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</si>
  <si>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</si>
  <si>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</si>
  <si>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</si>
  <si>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</si>
  <si>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</si>
  <si>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</si>
  <si>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</si>
  <si>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</si>
  <si>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</si>
  <si>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</si>
  <si>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</si>
  <si>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</si>
  <si>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</si>
  <si>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</si>
  <si>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</si>
  <si>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</si>
  <si>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</si>
  <si>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</si>
  <si>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</si>
  <si>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</si>
  <si>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</si>
  <si>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</si>
  <si>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</si>
  <si>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</si>
  <si>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</si>
  <si>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</si>
  <si>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</si>
  <si>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</si>
  <si>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</si>
  <si>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</si>
  <si>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</si>
  <si>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</si>
  <si>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</si>
  <si>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</si>
  <si>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</si>
  <si>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</si>
  <si>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</si>
  <si>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</si>
  <si>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</si>
  <si>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</si>
  <si>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</si>
  <si>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</si>
  <si>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</si>
  <si>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</si>
  <si>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</si>
  <si>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</si>
  <si>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</si>
  <si>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</si>
  <si>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</si>
  <si>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</si>
  <si>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</si>
  <si>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</si>
  <si>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</si>
  <si>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</si>
  <si>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</si>
  <si>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</si>
  <si>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</si>
  <si>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</si>
  <si>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</si>
  <si>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</si>
  <si>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</si>
  <si>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</si>
  <si>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</si>
  <si>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</si>
  <si>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</si>
  <si>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</si>
  <si>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</si>
  <si>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</si>
  <si>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</si>
  <si>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</si>
  <si>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</si>
  <si>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</si>
  <si>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</si>
  <si>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</si>
  <si>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</si>
  <si>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</si>
  <si>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</si>
  <si>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</si>
  <si>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</si>
  <si>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</si>
  <si>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</si>
  <si>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</si>
  <si>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</si>
  <si>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</si>
  <si>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</si>
  <si>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</si>
  <si>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</si>
  <si>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</si>
  <si>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</si>
  <si>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</si>
  <si>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</si>
  <si>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</si>
  <si>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</si>
  <si>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</si>
  <si>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</si>
  <si>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</si>
  <si>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</si>
  <si>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</si>
  <si>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</si>
  <si>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</si>
  <si>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</si>
  <si>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</si>
  <si>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</si>
  <si>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</si>
  <si>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</si>
  <si>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</si>
  <si>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</si>
  <si>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</si>
  <si>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</si>
  <si>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</si>
  <si>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</si>
  <si>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</si>
  <si>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</si>
  <si>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</si>
  <si>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</si>
  <si>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</si>
  <si>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</si>
  <si>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</si>
  <si>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</si>
  <si>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</si>
  <si>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</si>
  <si>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</si>
  <si>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</si>
  <si>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</si>
  <si>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</si>
  <si>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</si>
  <si>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</si>
  <si>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</si>
  <si>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</si>
  <si>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</si>
  <si>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</si>
  <si>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</si>
  <si>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</si>
  <si>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</si>
  <si>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</si>
  <si>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</si>
  <si>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</si>
  <si>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</si>
  <si>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</si>
  <si>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</si>
  <si>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</si>
  <si>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</si>
  <si>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</si>
  <si>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</si>
  <si>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</si>
  <si>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</si>
  <si>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</si>
  <si>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</si>
  <si>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</si>
  <si>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</si>
  <si>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</si>
  <si>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</si>
  <si>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</si>
  <si>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</si>
  <si>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</si>
  <si>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</si>
  <si>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</si>
  <si>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</si>
  <si>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</si>
  <si>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</si>
  <si>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</si>
  <si>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</si>
  <si>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</si>
  <si>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</si>
  <si>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</si>
  <si>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</si>
  <si>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</si>
  <si>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</si>
  <si>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</si>
  <si>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</si>
  <si>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</si>
  <si>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</si>
  <si>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</si>
  <si>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</si>
  <si>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</si>
  <si>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</si>
  <si>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</si>
  <si>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</si>
  <si>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</si>
  <si>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</si>
  <si>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</si>
  <si>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</si>
  <si>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</si>
  <si>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</si>
  <si>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</si>
  <si>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</si>
  <si>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</si>
  <si>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</si>
  <si>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</si>
  <si>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</si>
  <si>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</si>
  <si>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</si>
  <si>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</si>
  <si>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</si>
  <si>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</si>
  <si>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</si>
  <si>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</si>
  <si>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</si>
  <si>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</si>
  <si>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</si>
  <si>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</si>
  <si>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</si>
  <si>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</si>
  <si>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</si>
  <si>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</si>
  <si>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</si>
  <si>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</si>
  <si>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</si>
  <si>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</si>
  <si>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</si>
  <si>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</si>
  <si>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</si>
  <si>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</si>
  <si>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</si>
  <si>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</si>
  <si>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</si>
  <si>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</si>
  <si>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</si>
  <si>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</si>
  <si>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</si>
  <si>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</si>
  <si>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</si>
  <si>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</si>
  <si>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</si>
  <si>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</si>
  <si>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</si>
  <si>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</si>
  <si>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</si>
  <si>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</si>
  <si>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</si>
  <si>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</si>
  <si>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</si>
  <si>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</si>
  <si>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</si>
  <si>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</si>
  <si>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</si>
  <si>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</si>
  <si>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</si>
  <si>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</si>
  <si>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</si>
  <si>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</si>
  <si>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</si>
  <si>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</si>
  <si>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</si>
  <si>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</si>
  <si>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</si>
  <si>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</si>
  <si>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</si>
  <si>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</si>
  <si>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</si>
  <si>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</si>
  <si>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</si>
  <si>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</si>
  <si>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</si>
  <si>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</si>
  <si>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</si>
  <si>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</si>
  <si>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</si>
  <si>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</si>
  <si>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</si>
  <si>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</si>
  <si>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</si>
  <si>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</si>
  <si>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</si>
  <si>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</si>
  <si>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</si>
  <si>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</si>
  <si>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</si>
  <si>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</si>
  <si>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</si>
  <si>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</si>
  <si>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</si>
  <si>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</si>
  <si>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</si>
  <si>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</si>
  <si>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</si>
  <si>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</si>
  <si>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</si>
  <si>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</si>
  <si>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</si>
  <si>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</si>
  <si>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</si>
  <si>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</si>
  <si>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</si>
  <si>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</si>
  <si>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</si>
  <si>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</si>
  <si>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</si>
  <si>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</si>
  <si>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</si>
  <si>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</si>
  <si>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</si>
  <si>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</si>
  <si>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</si>
  <si>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</si>
  <si>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</si>
  <si>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</si>
  <si>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</si>
  <si>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</si>
  <si>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</si>
  <si>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</si>
  <si>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</si>
  <si>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</si>
  <si>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</si>
  <si>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</si>
  <si>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</si>
  <si>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</si>
  <si>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</si>
  <si>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</si>
  <si>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</si>
  <si>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</si>
  <si>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</si>
  <si>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</si>
  <si>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</si>
  <si>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</si>
  <si>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</si>
  <si>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</si>
  <si>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</si>
  <si>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</si>
  <si>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</si>
  <si>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</si>
  <si>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</si>
  <si>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</si>
  <si>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</si>
  <si>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</si>
  <si>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</si>
  <si>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</si>
  <si>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</si>
  <si>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</si>
  <si>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</si>
  <si>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</si>
  <si>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</si>
  <si>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</si>
  <si>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</si>
  <si>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</si>
  <si>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</si>
  <si>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</si>
  <si>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</si>
  <si>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</si>
  <si>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</si>
  <si>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</si>
  <si>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</si>
  <si>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</si>
  <si>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</si>
  <si>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</si>
  <si>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</si>
  <si>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</si>
  <si>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</si>
  <si>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</si>
  <si>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</si>
  <si>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</si>
  <si>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</si>
  <si>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</si>
  <si>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</si>
  <si>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</si>
  <si>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</si>
  <si>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</si>
  <si>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</si>
  <si>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</si>
  <si>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</si>
  <si>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</si>
  <si>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</si>
  <si>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</si>
  <si>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</si>
  <si>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</si>
  <si>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</si>
  <si>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</si>
  <si>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</si>
  <si>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</si>
  <si>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</si>
  <si>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</si>
  <si>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</si>
  <si>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</si>
  <si>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</si>
  <si>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</si>
  <si>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</si>
  <si>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</si>
  <si>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</si>
  <si>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</si>
  <si>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</si>
  <si>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</si>
  <si>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</si>
  <si>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</si>
  <si>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</si>
  <si>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</si>
  <si>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</si>
  <si>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</si>
  <si>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</si>
  <si>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</si>
  <si>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</si>
  <si>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</si>
  <si>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</si>
  <si>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</si>
  <si>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</si>
  <si>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</si>
  <si>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</si>
  <si>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</si>
  <si>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</si>
  <si>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</si>
  <si>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</si>
  <si>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</si>
  <si>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</si>
  <si>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</si>
  <si>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</si>
  <si>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</si>
  <si>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</si>
  <si>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</si>
  <si>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</si>
  <si>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</si>
  <si>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</si>
  <si>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</si>
  <si>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</si>
  <si>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</si>
  <si>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</si>
  <si>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</si>
  <si>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</si>
  <si>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</si>
  <si>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</si>
  <si>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</si>
  <si>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</si>
  <si>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</si>
  <si>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</si>
  <si>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</si>
  <si>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</si>
  <si>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</si>
  <si>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</si>
  <si>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</si>
  <si>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</si>
  <si>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</si>
  <si>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</si>
  <si>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</si>
  <si>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</si>
  <si>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</si>
  <si>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</si>
  <si>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</si>
  <si>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</si>
  <si>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</si>
  <si>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</si>
  <si>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</si>
  <si>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</si>
  <si>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</si>
  <si>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</si>
  <si>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</si>
  <si>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</si>
  <si>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</si>
  <si>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</si>
  <si>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</si>
  <si>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</si>
  <si>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</si>
  <si>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</si>
  <si>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</si>
  <si>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</si>
  <si>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</si>
  <si>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</si>
  <si>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</si>
  <si>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</si>
  <si>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</si>
  <si>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</si>
  <si>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</si>
  <si>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</si>
  <si>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</si>
  <si>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</si>
  <si>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</si>
  <si>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</si>
  <si>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</si>
  <si>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</si>
  <si>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</si>
  <si>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</si>
  <si>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</si>
  <si>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</si>
  <si>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</si>
  <si>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</si>
  <si>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</si>
  <si>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</si>
  <si>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</si>
  <si>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</si>
  <si>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</si>
  <si>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</si>
  <si>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</si>
  <si>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</si>
  <si>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</si>
  <si>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</si>
  <si>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</si>
  <si>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</si>
  <si>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</si>
  <si>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</si>
  <si>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</si>
  <si>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</si>
  <si>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</si>
  <si>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</si>
  <si>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</si>
  <si>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</si>
  <si>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</si>
  <si>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</si>
  <si>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</si>
  <si>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</si>
  <si>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</si>
  <si>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</si>
  <si>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</si>
  <si>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</si>
  <si>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</si>
  <si>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</si>
  <si>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</si>
  <si>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</si>
  <si>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</si>
  <si>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</si>
  <si>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</si>
  <si>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</si>
  <si>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</si>
  <si>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</si>
  <si>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</si>
  <si>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</si>
  <si>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</si>
  <si>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</si>
  <si>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</si>
  <si>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</si>
  <si>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</si>
  <si>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</si>
  <si>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</si>
  <si>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</si>
  <si>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</si>
  <si>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</si>
  <si>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</si>
  <si>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</si>
  <si>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</si>
  <si>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</si>
  <si>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</si>
  <si>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</si>
  <si>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</si>
  <si>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</si>
  <si>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</si>
  <si>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</si>
  <si>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</si>
  <si>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</si>
  <si>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</si>
  <si>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</si>
  <si>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</si>
  <si>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</si>
  <si>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</si>
  <si>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</si>
  <si>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</si>
  <si>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</si>
  <si>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</si>
  <si>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</si>
  <si>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</si>
  <si>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</si>
  <si>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</si>
  <si>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</si>
  <si>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</si>
  <si>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</si>
  <si>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</si>
  <si>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</si>
  <si>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</si>
  <si>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</si>
  <si>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</si>
  <si>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</si>
  <si>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</si>
  <si>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</si>
  <si>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</si>
  <si>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</si>
  <si>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</si>
  <si>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</si>
  <si>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</si>
  <si>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</si>
  <si>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</si>
  <si>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</si>
  <si>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</si>
  <si>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</si>
  <si>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</si>
  <si>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</si>
  <si>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</si>
  <si>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</si>
  <si>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</si>
  <si>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</si>
  <si>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</si>
  <si>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</si>
  <si>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</si>
  <si>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</si>
  <si>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</si>
  <si>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</si>
  <si>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</si>
  <si>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</si>
  <si>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</si>
  <si>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</si>
  <si>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</si>
  <si>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</si>
  <si>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</si>
  <si>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</si>
  <si>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</si>
  <si>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</si>
  <si>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</si>
  <si>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</si>
  <si>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</si>
  <si>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</si>
  <si>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</si>
  <si>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</si>
  <si>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</si>
  <si>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</si>
  <si>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</si>
  <si>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</si>
  <si>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</si>
  <si>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</si>
  <si>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</si>
  <si>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</si>
  <si>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</si>
  <si>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</si>
  <si>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</si>
  <si>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</si>
  <si>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</si>
  <si>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</si>
  <si>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</si>
  <si>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</si>
  <si>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</si>
  <si>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</si>
  <si>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</si>
  <si>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</si>
  <si>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</si>
  <si>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</si>
  <si>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</si>
  <si>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</si>
  <si>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</si>
  <si>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</si>
  <si>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</si>
  <si>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</si>
  <si>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</si>
  <si>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</si>
  <si>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</si>
  <si>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</si>
  <si>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</si>
  <si>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</si>
  <si>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</si>
  <si>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</si>
  <si>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</si>
  <si>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</si>
  <si>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</si>
  <si>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</si>
  <si>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</si>
  <si>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</si>
  <si>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</si>
  <si>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</si>
  <si>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</si>
  <si>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</si>
  <si>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</si>
  <si>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</si>
  <si>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</si>
  <si>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</si>
  <si>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</si>
  <si>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</si>
  <si>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</si>
  <si>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</si>
  <si>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</si>
  <si>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</si>
  <si>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</si>
  <si>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</si>
  <si>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</si>
  <si>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</si>
  <si>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</si>
  <si>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</si>
  <si>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</si>
  <si>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</si>
  <si>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</si>
  <si>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</si>
  <si>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</si>
  <si>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</si>
  <si>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</si>
  <si>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</si>
  <si>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</si>
  <si>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</si>
  <si>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</si>
  <si>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</si>
  <si>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</si>
  <si>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</si>
  <si>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</si>
  <si>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</si>
  <si>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</si>
  <si>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</si>
  <si>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</si>
  <si>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</si>
  <si>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</si>
  <si>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</si>
  <si>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</si>
  <si>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</si>
  <si>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</si>
  <si>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</si>
  <si>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</si>
  <si>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</si>
  <si>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</si>
  <si>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</si>
  <si>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</si>
  <si>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</si>
  <si>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</si>
  <si>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</si>
  <si>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</si>
  <si>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</si>
  <si>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</si>
  <si>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</si>
  <si>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</si>
  <si>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</si>
  <si>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</si>
  <si>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</si>
  <si>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</si>
  <si>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</si>
  <si>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</si>
  <si>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</si>
  <si>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</si>
  <si>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</si>
  <si>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</si>
  <si>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</si>
  <si>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</si>
  <si>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</si>
  <si>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</si>
  <si>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</si>
  <si>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</si>
  <si>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</si>
  <si>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</si>
  <si>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</si>
  <si>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</si>
  <si>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</si>
  <si>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</si>
  <si>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</si>
  <si>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</si>
  <si>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</si>
  <si>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</si>
  <si>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</si>
  <si>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</si>
  <si>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</si>
  <si>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</si>
  <si>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</si>
  <si>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</si>
  <si>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</si>
  <si>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</si>
  <si>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</si>
  <si>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</si>
  <si>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</si>
  <si>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</si>
  <si>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</si>
  <si>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</si>
  <si>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</si>
  <si>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</si>
  <si>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</si>
  <si>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</si>
  <si>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</si>
  <si>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</si>
  <si>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</si>
  <si>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</si>
  <si>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</si>
  <si>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</si>
  <si>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</si>
  <si>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</si>
  <si>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</si>
  <si>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</si>
  <si>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</si>
  <si>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</si>
  <si>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</si>
  <si>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</si>
  <si>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</si>
  <si>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</si>
  <si>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</si>
  <si>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</si>
  <si>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</si>
  <si>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</si>
  <si>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</si>
  <si>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</si>
  <si>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</si>
  <si>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</si>
  <si>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</si>
  <si>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</si>
  <si>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</si>
  <si>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</si>
  <si>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</si>
  <si>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</si>
  <si>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</si>
  <si>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</si>
  <si>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</si>
  <si>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</si>
  <si>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</si>
  <si>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</si>
  <si>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</si>
  <si>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</si>
  <si>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</si>
  <si>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</si>
  <si>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</si>
  <si>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</si>
  <si>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</si>
  <si>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</si>
  <si>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</si>
  <si>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</si>
  <si>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</si>
  <si>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</si>
  <si>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</si>
  <si>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</si>
  <si>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</si>
  <si>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</si>
  <si>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</si>
  <si>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</si>
  <si>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</si>
  <si>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</si>
  <si>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</si>
  <si>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</si>
  <si>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</si>
  <si>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</si>
  <si>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</si>
  <si>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</si>
  <si>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</si>
  <si>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</si>
  <si>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</si>
  <si>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</si>
  <si>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</si>
  <si>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</si>
  <si>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</si>
  <si>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</si>
  <si>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</si>
  <si>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</si>
  <si>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</si>
  <si>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</si>
  <si>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</si>
  <si>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</si>
  <si>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</si>
  <si>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</si>
  <si>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</si>
  <si>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</si>
  <si>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</si>
  <si>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</si>
  <si>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</si>
  <si>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</si>
  <si>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</si>
  <si>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</si>
  <si>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</si>
  <si>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</si>
  <si>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</si>
  <si>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</si>
  <si>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</si>
  <si>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</si>
  <si>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</si>
  <si>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</si>
  <si>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</si>
  <si>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</si>
  <si>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</si>
  <si>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</si>
  <si>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</si>
  <si>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</si>
  <si>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</si>
  <si>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</si>
  <si>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</si>
  <si>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</si>
  <si>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</si>
  <si>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</si>
  <si>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</si>
  <si>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</si>
  <si>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</si>
  <si>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</si>
  <si>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</si>
  <si>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</si>
  <si>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</si>
  <si>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</si>
  <si>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</si>
  <si>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</si>
  <si>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</si>
  <si>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</si>
  <si>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</si>
  <si>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</si>
  <si>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</si>
  <si>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</si>
  <si>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</si>
  <si>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</si>
  <si>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</si>
  <si>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</si>
  <si>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</si>
  <si>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</si>
  <si>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</si>
  <si>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</si>
  <si>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</si>
  <si>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</si>
  <si>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</si>
  <si>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</si>
  <si>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</si>
  <si>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</si>
  <si>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</si>
  <si>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</si>
  <si>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</si>
  <si>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</si>
  <si>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</si>
  <si>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</si>
  <si>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</si>
  <si>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</si>
  <si>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</si>
  <si>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</si>
  <si>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</si>
  <si>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</si>
  <si>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</si>
  <si>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</si>
  <si>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</si>
  <si>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</si>
  <si>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</si>
  <si>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</si>
  <si>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</si>
  <si>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</si>
  <si>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</si>
  <si>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</si>
  <si>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</si>
  <si>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</si>
  <si>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</si>
  <si>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</si>
  <si>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</si>
  <si>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</si>
  <si>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</si>
  <si>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</si>
  <si>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</si>
  <si>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</si>
  <si>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</si>
  <si>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</si>
  <si>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</si>
  <si>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</si>
  <si>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</si>
  <si>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</si>
  <si>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</si>
  <si>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</si>
  <si>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</si>
  <si>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</si>
  <si>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</si>
  <si>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</si>
  <si>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</si>
  <si>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</si>
  <si>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</si>
  <si>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</si>
  <si>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</si>
  <si>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</si>
  <si>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</si>
  <si>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</si>
  <si>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</si>
  <si>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</si>
  <si>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</si>
  <si>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</si>
  <si>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</si>
  <si>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</si>
  <si>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</si>
  <si>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</si>
  <si>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</si>
  <si>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</si>
  <si>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</si>
  <si>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</si>
  <si>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</si>
  <si>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</si>
  <si>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</si>
  <si>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</si>
  <si>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</si>
  <si>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</si>
  <si>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</si>
  <si>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</si>
  <si>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</si>
  <si>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</si>
  <si>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</si>
  <si>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</si>
  <si>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</si>
  <si>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</si>
  <si>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</si>
  <si>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</si>
  <si>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</si>
  <si>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</si>
  <si>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</si>
  <si>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</si>
  <si>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</si>
  <si>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</si>
  <si>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</si>
  <si>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</si>
  <si>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</si>
  <si>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</si>
  <si>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</si>
  <si>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</si>
  <si>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</si>
  <si>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</si>
  <si>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</si>
  <si>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</si>
  <si>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</si>
  <si>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</si>
  <si>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</si>
  <si>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</si>
  <si>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</si>
  <si>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</si>
  <si>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</si>
  <si>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</si>
  <si>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</si>
  <si>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</si>
  <si>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</si>
  <si>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</si>
  <si>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</si>
  <si>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</si>
  <si>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</si>
  <si>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</si>
  <si>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</si>
  <si>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</si>
  <si>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</si>
  <si>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</si>
  <si>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</si>
  <si>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</si>
  <si>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</si>
  <si>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</si>
  <si>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</si>
  <si>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</si>
  <si>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</si>
  <si>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</si>
  <si>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</si>
  <si>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</si>
  <si>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</si>
  <si>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</si>
  <si>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</si>
  <si>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</si>
  <si>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</si>
  <si>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</si>
  <si>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</si>
  <si>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</si>
  <si>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</si>
  <si>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</si>
  <si>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</si>
  <si>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</si>
  <si>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</si>
  <si>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</si>
  <si>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</si>
  <si>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</si>
  <si>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</si>
  <si>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</si>
  <si>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</si>
  <si>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</si>
  <si>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</si>
  <si>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</si>
  <si>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</si>
  <si>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</si>
  <si>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</si>
  <si>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</si>
  <si>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</si>
  <si>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</si>
  <si>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</si>
  <si>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</si>
  <si>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</si>
  <si>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</si>
  <si>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</si>
  <si>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</si>
  <si>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</si>
  <si>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</si>
  <si>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</si>
  <si>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</si>
  <si>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</si>
  <si>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</si>
  <si>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</si>
  <si>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</si>
  <si>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</si>
  <si>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</si>
  <si>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</si>
  <si>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</si>
  <si>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</si>
  <si>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</si>
  <si>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</si>
  <si>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</si>
  <si>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</si>
  <si>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</si>
  <si>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</si>
  <si>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</si>
  <si>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</si>
  <si>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</si>
  <si>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</si>
  <si>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</si>
  <si>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</si>
  <si>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</si>
  <si>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</si>
  <si>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</si>
  <si>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</si>
  <si>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</si>
  <si>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</si>
  <si>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</si>
  <si>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</si>
  <si>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</si>
  <si>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</si>
  <si>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</si>
  <si>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</si>
  <si>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</si>
  <si>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</si>
  <si>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</si>
  <si>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</si>
  <si>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</si>
  <si>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</si>
  <si>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</si>
  <si>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</si>
  <si>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</si>
  <si>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</si>
  <si>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</si>
  <si>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</si>
  <si>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</si>
  <si>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</si>
  <si>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</si>
  <si>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</si>
  <si>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</si>
  <si>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</si>
  <si>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</si>
  <si>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</si>
  <si>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</si>
  <si>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</si>
  <si>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</si>
  <si>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</si>
  <si>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</si>
  <si>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</si>
  <si>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</si>
  <si>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</si>
  <si>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</si>
  <si>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</si>
  <si>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</si>
  <si>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</si>
  <si>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</si>
  <si>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</si>
  <si>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</si>
  <si>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</si>
  <si>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</si>
  <si>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</si>
  <si>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</si>
  <si>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</si>
  <si>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</si>
  <si>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</si>
  <si>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</si>
  <si>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</si>
  <si>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</si>
  <si>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</si>
  <si>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</si>
  <si>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</si>
  <si>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</si>
  <si>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</si>
  <si>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</si>
  <si>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</si>
  <si>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</si>
  <si>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</si>
  <si>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</si>
  <si>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</si>
  <si>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</si>
  <si>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</si>
  <si>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</si>
  <si>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</si>
  <si>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</si>
  <si>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</si>
  <si>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</si>
  <si>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</si>
  <si>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</si>
  <si>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</si>
  <si>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</si>
  <si>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</si>
  <si>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</si>
  <si>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</si>
  <si>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</si>
  <si>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</si>
  <si>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</si>
  <si>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</si>
  <si>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</si>
  <si>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</si>
  <si>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</si>
  <si>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</si>
  <si>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</si>
  <si>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</si>
  <si>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</si>
  <si>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</si>
  <si>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</si>
  <si>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</si>
  <si>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</si>
  <si>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</si>
  <si>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</si>
  <si>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</si>
  <si>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</si>
  <si>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</si>
  <si>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</si>
  <si>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</si>
  <si>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</si>
  <si>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</si>
  <si>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</si>
  <si>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</si>
  <si>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</si>
  <si>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</si>
  <si>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</si>
  <si>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</si>
  <si>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</si>
  <si>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</si>
  <si>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</si>
  <si>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</si>
  <si>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</si>
  <si>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</si>
  <si>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</si>
  <si>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</si>
  <si>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</si>
  <si>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</si>
  <si>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</si>
  <si>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</si>
  <si>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</si>
  <si>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</si>
  <si>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</si>
  <si>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</si>
  <si>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</si>
  <si>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</si>
  <si>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</si>
  <si>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</si>
  <si>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</si>
  <si>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</si>
  <si>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</si>
  <si>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</si>
  <si>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</si>
  <si>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</si>
  <si>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</si>
  <si>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</si>
  <si>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</si>
  <si>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</si>
  <si>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</si>
  <si>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</si>
  <si>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</si>
  <si>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</si>
  <si>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</si>
  <si>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</si>
  <si>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</si>
  <si>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</si>
  <si>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</si>
  <si>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</si>
  <si>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</si>
  <si>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</si>
  <si>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</si>
  <si>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</si>
  <si>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</si>
  <si>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</si>
  <si>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</si>
  <si>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</si>
  <si>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</si>
  <si>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</si>
  <si>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</si>
  <si>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</si>
  <si>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</si>
  <si>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</si>
  <si>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</si>
  <si>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</si>
  <si>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</si>
  <si>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</si>
  <si>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</si>
  <si>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</si>
  <si>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</si>
  <si>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</si>
  <si>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</si>
  <si>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</si>
  <si>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</si>
  <si>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</si>
  <si>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</si>
  <si>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</si>
  <si>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</si>
  <si>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</si>
  <si>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</si>
  <si>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</si>
  <si>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</si>
  <si>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</si>
  <si>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</si>
  <si>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</si>
  <si>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</si>
  <si>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</si>
  <si>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</si>
  <si>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</si>
  <si>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</si>
  <si>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</si>
  <si>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</si>
  <si>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</si>
  <si>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</si>
  <si>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</si>
  <si>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</si>
  <si>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</si>
  <si>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</si>
  <si>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</si>
  <si>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</si>
  <si>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</si>
  <si>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</si>
  <si>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</si>
  <si>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</si>
  <si>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</si>
  <si>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</si>
  <si>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</si>
  <si>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</si>
  <si>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</si>
  <si>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</si>
  <si>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</si>
  <si>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</si>
  <si>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</si>
  <si>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</si>
  <si>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</si>
  <si>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</si>
  <si>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</si>
  <si>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</si>
  <si>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</si>
  <si>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</si>
  <si>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</si>
  <si>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</si>
  <si>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</si>
  <si>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</si>
  <si>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</si>
  <si>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</si>
  <si>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</si>
  <si>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</si>
  <si>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</si>
  <si>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</si>
  <si>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</si>
  <si>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</si>
  <si>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</si>
  <si>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</si>
  <si>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</si>
  <si>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</si>
  <si>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</si>
  <si>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</si>
  <si>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</si>
  <si>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</si>
  <si>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</si>
  <si>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</si>
  <si>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</si>
  <si>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</si>
  <si>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</si>
  <si>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</si>
  <si>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</si>
  <si>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</si>
  <si>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</si>
  <si>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</si>
  <si>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</si>
  <si>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</si>
  <si>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</si>
  <si>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</si>
  <si>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</si>
  <si>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</si>
  <si>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</si>
  <si>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</si>
  <si>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</si>
  <si>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</si>
  <si>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</si>
  <si>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</si>
  <si>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</si>
  <si>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</si>
  <si>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</si>
  <si>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</si>
  <si>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</si>
  <si>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</si>
  <si>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</si>
  <si>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</si>
  <si>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</si>
  <si>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</si>
  <si>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</si>
  <si>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</si>
  <si>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</si>
  <si>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</si>
  <si>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</si>
  <si>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</si>
  <si>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</si>
  <si>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</si>
  <si>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</si>
  <si>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</si>
  <si>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</si>
  <si>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</si>
  <si>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</si>
  <si>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</si>
  <si>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</si>
  <si>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</si>
  <si>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</si>
  <si>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</si>
  <si>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</si>
  <si>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</si>
  <si>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</si>
  <si>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</si>
  <si>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</si>
  <si>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</si>
  <si>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</si>
  <si>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</si>
  <si>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</si>
  <si>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</si>
  <si>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</si>
  <si>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</si>
  <si>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</si>
  <si>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</si>
  <si>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</si>
  <si>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</si>
  <si>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</si>
  <si>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</si>
  <si>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</si>
  <si>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</si>
  <si>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</si>
  <si>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</si>
  <si>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</si>
  <si>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</si>
  <si>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</si>
  <si>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</si>
  <si>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</si>
  <si>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</si>
  <si>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</si>
  <si>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</si>
  <si>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</si>
  <si>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</si>
  <si>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</si>
  <si>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</si>
  <si>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</si>
  <si>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</si>
  <si>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</si>
  <si>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</si>
  <si>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</si>
  <si>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</si>
  <si>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</si>
  <si>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</si>
  <si>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</si>
  <si>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</si>
  <si>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</si>
  <si>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</si>
  <si>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</si>
  <si>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</si>
  <si>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</si>
  <si>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</si>
  <si>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</si>
  <si>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</si>
  <si>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</si>
  <si>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</si>
  <si>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</si>
  <si>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</si>
  <si>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</si>
  <si>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</si>
  <si>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</si>
  <si>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</si>
  <si>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</si>
  <si>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</si>
  <si>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</si>
  <si>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</si>
  <si>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</si>
  <si>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</si>
  <si>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</si>
  <si>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</si>
  <si>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</si>
  <si>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</si>
  <si>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</si>
  <si>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</si>
  <si>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</si>
  <si>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</si>
  <si>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</si>
  <si>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</si>
  <si>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</si>
  <si>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</si>
  <si>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</si>
  <si>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</si>
  <si>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</si>
  <si>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</si>
  <si>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</si>
  <si>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</si>
  <si>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</si>
  <si>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</si>
  <si>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</si>
  <si>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</si>
  <si>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</si>
  <si>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</si>
  <si>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</si>
  <si>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</si>
  <si>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</si>
  <si>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</si>
  <si>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</si>
  <si>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</si>
  <si>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</si>
  <si>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</si>
  <si>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</si>
  <si>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</si>
  <si>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</si>
  <si>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</si>
  <si>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</si>
  <si>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</si>
  <si>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</si>
  <si>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</si>
  <si>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</si>
  <si>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</si>
  <si>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</si>
  <si>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</si>
  <si>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</si>
  <si>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</si>
  <si>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</si>
  <si>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</si>
  <si>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</si>
  <si>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</si>
  <si>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</si>
  <si>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</si>
  <si>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</si>
  <si>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</si>
  <si>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</si>
  <si>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</si>
  <si>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</si>
  <si>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</si>
  <si>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</si>
  <si>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</si>
  <si>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</si>
  <si>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</si>
  <si>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</si>
  <si>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</si>
  <si>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</si>
  <si>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</si>
  <si>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</si>
  <si>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</si>
  <si>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</si>
  <si>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</si>
  <si>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</si>
  <si>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</si>
  <si>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</si>
  <si>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</si>
  <si>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</si>
  <si>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</si>
  <si>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</si>
  <si>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</si>
  <si>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</si>
  <si>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</si>
  <si>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</si>
  <si>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</si>
  <si>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</si>
  <si>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</si>
  <si>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</si>
  <si>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</si>
  <si>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</si>
  <si>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</si>
  <si>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</si>
  <si>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</si>
  <si>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</si>
  <si>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</si>
  <si>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</si>
  <si>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</si>
  <si>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</si>
  <si>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</si>
  <si>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</si>
  <si>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</si>
  <si>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</si>
  <si>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</si>
  <si>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</si>
  <si>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</si>
  <si>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</si>
  <si>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</si>
  <si>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</si>
  <si>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</si>
  <si>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</si>
  <si>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</si>
  <si>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</si>
  <si>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</si>
  <si>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</si>
  <si>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</si>
  <si>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</si>
  <si>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</si>
  <si>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</si>
  <si>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</si>
  <si>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</si>
  <si>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</si>
  <si>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</si>
  <si>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</si>
  <si>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</si>
  <si>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</si>
  <si>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</si>
  <si>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</si>
  <si>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</si>
  <si>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</si>
  <si>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</si>
  <si>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</si>
  <si>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</si>
  <si>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</si>
  <si>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</si>
  <si>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</si>
  <si>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</si>
  <si>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</si>
  <si>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</si>
  <si>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</si>
  <si>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</si>
  <si>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</si>
  <si>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</si>
  <si>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</si>
  <si>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</si>
  <si>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</si>
  <si>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</si>
  <si>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</si>
  <si>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</si>
  <si>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</si>
  <si>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</si>
  <si>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</si>
  <si>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</si>
  <si>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</si>
  <si>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</si>
  <si>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</si>
  <si>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</si>
  <si>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</si>
  <si>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</si>
  <si>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</si>
  <si>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</si>
  <si>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</si>
  <si>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</si>
  <si>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</si>
  <si>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</si>
  <si>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</si>
  <si>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</si>
  <si>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</si>
  <si>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</si>
  <si>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</si>
  <si>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</si>
  <si>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</si>
  <si>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</si>
  <si>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</si>
  <si>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</si>
  <si>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</si>
  <si>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</si>
  <si>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</si>
  <si>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</si>
  <si>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</si>
  <si>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</si>
  <si>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</si>
  <si>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</si>
  <si>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</si>
  <si>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</si>
  <si>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</si>
  <si>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</si>
  <si>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</si>
  <si>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</si>
  <si>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</si>
  <si>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</si>
  <si>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</si>
  <si>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</si>
  <si>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</si>
  <si>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</si>
  <si>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</si>
  <si>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</si>
  <si>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</si>
  <si>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</si>
  <si>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</si>
  <si>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</si>
  <si>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</si>
  <si>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</si>
  <si>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</si>
  <si>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</si>
  <si>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</si>
  <si>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</si>
  <si>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</si>
  <si>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</si>
  <si>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</si>
  <si>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</si>
  <si>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</si>
  <si>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</si>
  <si>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</si>
  <si>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</si>
  <si>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</si>
  <si>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</si>
  <si>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</si>
  <si>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</si>
  <si>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</si>
  <si>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</si>
  <si>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</si>
  <si>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</si>
  <si>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</si>
  <si>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</si>
  <si>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</si>
  <si>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</si>
  <si>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</si>
  <si>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</si>
  <si>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</si>
  <si>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</si>
  <si>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</si>
  <si>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</si>
  <si>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</si>
  <si>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</si>
  <si>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</si>
  <si>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</si>
  <si>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</si>
  <si>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</si>
  <si>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</si>
  <si>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</si>
  <si>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</si>
  <si>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</si>
  <si>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</si>
  <si>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</si>
  <si>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</si>
  <si>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</si>
  <si>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</si>
  <si>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</si>
  <si>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</si>
  <si>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</si>
  <si>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</si>
  <si>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</si>
  <si>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</si>
  <si>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</si>
  <si>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</si>
  <si>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</si>
  <si>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</si>
  <si>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</si>
  <si>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</si>
  <si>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</si>
  <si>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</si>
  <si>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</si>
  <si>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</si>
  <si>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</si>
  <si>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</si>
  <si>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</si>
  <si>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</si>
  <si>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</si>
  <si>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</si>
  <si>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</si>
  <si>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</si>
  <si>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</si>
  <si>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</si>
  <si>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</si>
  <si>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</si>
  <si>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</si>
  <si>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</si>
  <si>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</si>
  <si>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</si>
  <si>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</si>
  <si>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</si>
  <si>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</si>
  <si>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</si>
  <si>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</si>
  <si>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</si>
  <si>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</si>
  <si>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</si>
  <si>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</si>
  <si>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</si>
  <si>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</si>
  <si>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</si>
  <si>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</si>
  <si>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</si>
  <si>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</si>
  <si>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</si>
  <si>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</si>
  <si>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</si>
  <si>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</si>
  <si>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</si>
  <si>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</si>
  <si>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</si>
  <si>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</si>
  <si>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</si>
  <si>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</si>
  <si>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</si>
  <si>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</si>
  <si>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</si>
  <si>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</si>
  <si>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</si>
  <si>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</si>
  <si>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</si>
  <si>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</si>
  <si>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</si>
  <si>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</si>
  <si>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</si>
  <si>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</si>
  <si>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</si>
  <si>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</si>
  <si>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</si>
  <si>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</si>
  <si>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</si>
  <si>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</si>
  <si>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</si>
  <si>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</si>
  <si>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</si>
  <si>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</si>
  <si>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</si>
  <si>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</si>
  <si>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</si>
  <si>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</si>
  <si>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</si>
  <si>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</si>
  <si>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</si>
  <si>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</si>
  <si>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</si>
  <si>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</si>
  <si>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</si>
  <si>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</si>
  <si>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</si>
  <si>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</si>
  <si>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</si>
  <si>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</si>
  <si>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</si>
  <si>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</si>
  <si>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</si>
  <si>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</si>
  <si>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</si>
  <si>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</si>
  <si>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</si>
  <si>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</si>
  <si>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</si>
  <si>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</si>
  <si>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</si>
  <si>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</si>
  <si>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</si>
  <si>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</si>
  <si>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</si>
  <si>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</si>
  <si>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</si>
  <si>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</si>
  <si>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</si>
  <si>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</si>
  <si>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</si>
  <si>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</si>
  <si>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</si>
  <si>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</si>
  <si>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</si>
  <si>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</si>
  <si>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</si>
  <si>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</si>
  <si>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</si>
  <si>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</si>
  <si>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</si>
  <si>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</si>
  <si>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</si>
  <si>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</si>
  <si>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</si>
  <si>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</si>
  <si>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</si>
  <si>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</si>
  <si>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</si>
  <si>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</si>
  <si>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</si>
  <si>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</si>
  <si>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</si>
  <si>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</si>
  <si>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</si>
  <si>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</si>
  <si>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</si>
  <si>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</si>
  <si>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</si>
  <si>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</si>
  <si>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</si>
  <si>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</si>
  <si>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</si>
  <si>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</si>
  <si>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</si>
  <si>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</si>
  <si>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</si>
  <si>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</si>
  <si>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</si>
  <si>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</si>
  <si>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</si>
  <si>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</si>
  <si>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</si>
  <si>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</si>
  <si>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</si>
  <si>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</si>
  <si>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</si>
  <si>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</si>
  <si>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</si>
  <si>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</si>
  <si>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</si>
  <si>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</si>
  <si>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</si>
  <si>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</si>
  <si>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</si>
  <si>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</si>
  <si>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</si>
  <si>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</si>
  <si>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</si>
  <si>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</si>
  <si>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</si>
  <si>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</si>
  <si>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</si>
  <si>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</si>
  <si>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</si>
  <si>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</si>
  <si>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</si>
  <si>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</si>
  <si>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</si>
  <si>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</si>
  <si>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</si>
  <si>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</si>
  <si>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</si>
  <si>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</si>
  <si>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</si>
  <si>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</si>
  <si>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</si>
  <si>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</si>
  <si>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</si>
  <si>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</si>
  <si>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</si>
  <si>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</si>
  <si>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</si>
  <si>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</si>
  <si>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</si>
  <si>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</si>
  <si>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</si>
  <si>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</si>
  <si>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</si>
  <si>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</si>
  <si>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</si>
  <si>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</si>
  <si>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</si>
  <si>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</si>
  <si>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</si>
  <si>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</si>
  <si>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</si>
  <si>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</si>
  <si>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</si>
  <si>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</si>
  <si>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</si>
  <si>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</si>
  <si>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</si>
  <si>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</si>
  <si>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</si>
  <si>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</si>
  <si>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</si>
  <si>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</si>
  <si>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</si>
  <si>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</si>
  <si>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</si>
  <si>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</si>
  <si>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</si>
  <si>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</si>
  <si>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</si>
  <si>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</si>
  <si>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</si>
  <si>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</si>
  <si>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</si>
  <si>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</si>
  <si>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</si>
  <si>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</si>
  <si>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</si>
  <si>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</si>
  <si>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</si>
  <si>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</si>
  <si>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</si>
  <si>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</si>
  <si>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</si>
  <si>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</si>
  <si>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</si>
  <si>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</si>
  <si>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</si>
  <si>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</si>
  <si>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</si>
  <si>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</si>
  <si>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</si>
  <si>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</si>
  <si>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</si>
  <si>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</si>
  <si>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</si>
  <si>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</si>
  <si>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</si>
  <si>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</si>
  <si>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</si>
  <si>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</si>
  <si>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</si>
  <si>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</si>
  <si>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</si>
  <si>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</si>
  <si>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</si>
  <si>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</si>
  <si>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</si>
  <si>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</si>
  <si>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</si>
  <si>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</si>
  <si>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</si>
  <si>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</si>
  <si>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</si>
  <si>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</si>
  <si>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</si>
  <si>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</si>
  <si>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</si>
  <si>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</si>
  <si>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</si>
  <si>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</si>
  <si>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</si>
  <si>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</si>
  <si>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</si>
  <si>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</si>
  <si>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</si>
  <si>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</si>
  <si>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</si>
  <si>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</si>
  <si>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</si>
  <si>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</si>
  <si>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</si>
  <si>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</si>
  <si>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</si>
  <si>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</si>
  <si>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</si>
  <si>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</si>
  <si>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</si>
  <si>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</si>
  <si>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</si>
  <si>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</si>
  <si>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</si>
  <si>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</si>
  <si>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</si>
  <si>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</si>
  <si>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</si>
  <si>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</si>
  <si>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</si>
  <si>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</si>
  <si>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</si>
  <si>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</si>
  <si>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</si>
  <si>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</si>
  <si>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</si>
  <si>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</si>
  <si>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</si>
  <si>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</si>
  <si>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</si>
  <si>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</si>
  <si>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</si>
  <si>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</si>
  <si>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</si>
  <si>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</si>
  <si>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</si>
  <si>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</si>
  <si>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</si>
  <si>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</si>
  <si>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</si>
  <si>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</si>
  <si>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</si>
  <si>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</si>
  <si>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</si>
  <si>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</si>
  <si>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</si>
  <si>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</si>
  <si>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</si>
  <si>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</si>
  <si>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</si>
  <si>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</si>
  <si>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</si>
  <si>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</si>
  <si>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</si>
  <si>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</si>
  <si>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</si>
  <si>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</si>
  <si>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</si>
  <si>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</si>
  <si>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</si>
  <si>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</si>
  <si>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</si>
  <si>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</si>
  <si>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</si>
  <si>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</si>
  <si>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</si>
  <si>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</si>
  <si>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</si>
  <si>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</si>
  <si>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</si>
  <si>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</si>
  <si>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</si>
  <si>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</si>
  <si>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</si>
  <si>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</si>
  <si>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</si>
  <si>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</si>
  <si>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</si>
  <si>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</si>
  <si>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</si>
  <si>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</si>
  <si>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</si>
  <si>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</si>
  <si>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</si>
  <si>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</si>
  <si>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</si>
  <si>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</si>
  <si>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</si>
  <si>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</si>
  <si>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</si>
  <si>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</si>
  <si>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</si>
  <si>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</si>
  <si>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</si>
  <si>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</si>
  <si>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</si>
  <si>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</si>
  <si>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</si>
  <si>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</si>
  <si>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</si>
  <si>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</si>
  <si>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</si>
  <si>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</si>
  <si>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</si>
  <si>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</si>
  <si>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</si>
  <si>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</si>
  <si>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</si>
  <si>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</si>
  <si>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</si>
  <si>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</si>
  <si>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</si>
  <si>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</si>
  <si>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</si>
  <si>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</si>
  <si>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</si>
  <si>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</si>
  <si>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</si>
  <si>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</si>
  <si>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</si>
  <si>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</si>
  <si>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</si>
  <si>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</si>
  <si>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</si>
  <si>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</si>
  <si>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</si>
  <si>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</si>
  <si>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</si>
  <si>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</si>
  <si>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</si>
  <si>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</si>
  <si>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</si>
  <si>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</si>
  <si>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</si>
  <si>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</si>
  <si>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</si>
  <si>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</si>
  <si>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</si>
  <si>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</si>
  <si>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</si>
  <si>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</si>
  <si>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</si>
  <si>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</si>
  <si>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</si>
  <si>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</si>
  <si>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</si>
  <si>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</si>
  <si>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</si>
  <si>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</si>
  <si>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</si>
  <si>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</si>
  <si>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</si>
  <si>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</si>
  <si>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</si>
  <si>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</si>
  <si>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</si>
  <si>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</si>
  <si>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</si>
  <si>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</si>
  <si>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</si>
  <si>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</si>
  <si>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</si>
  <si>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</si>
  <si>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</si>
  <si>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</si>
  <si>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</si>
  <si>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</si>
  <si>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</si>
  <si>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</si>
  <si>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</si>
  <si>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</si>
  <si>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</si>
  <si>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</si>
  <si>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</si>
  <si>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</si>
  <si>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</si>
  <si>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</si>
  <si>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</si>
  <si>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</si>
  <si>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</si>
  <si>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</si>
  <si>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</si>
  <si>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</si>
  <si>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</si>
  <si>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</si>
  <si>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</si>
  <si>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</si>
  <si>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</si>
  <si>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</si>
  <si>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</si>
  <si>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</si>
  <si>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</si>
  <si>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</si>
  <si>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</si>
  <si>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</si>
  <si>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</si>
  <si>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</si>
  <si>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</si>
  <si>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</si>
  <si>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</si>
  <si>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</si>
  <si>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</si>
  <si>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</si>
  <si>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</si>
  <si>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</si>
  <si>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</si>
  <si>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</si>
  <si>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</si>
  <si>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</si>
  <si>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</si>
  <si>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</si>
  <si>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</si>
  <si>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</si>
  <si>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</si>
  <si>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</si>
  <si>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</si>
  <si>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</si>
  <si>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</si>
  <si>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</si>
  <si>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</si>
  <si>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</si>
  <si>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</si>
  <si>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</si>
  <si>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</si>
  <si>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</si>
  <si>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</si>
  <si>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</si>
  <si>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</si>
  <si>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</si>
  <si>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</si>
  <si>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</si>
  <si>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</si>
  <si>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</si>
  <si>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</si>
  <si>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</si>
  <si>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</si>
  <si>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</si>
  <si>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</si>
  <si>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</si>
  <si>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</si>
  <si>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</si>
  <si>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</si>
  <si>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</si>
  <si>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</si>
  <si>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</si>
  <si>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</si>
  <si>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</si>
  <si>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</si>
  <si>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</si>
  <si>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</si>
  <si>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</si>
  <si>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</si>
  <si>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</si>
  <si>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</si>
  <si>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</si>
  <si>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</si>
  <si>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</si>
  <si>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</si>
  <si>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</si>
  <si>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</si>
  <si>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</si>
  <si>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</si>
  <si>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</si>
  <si>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</si>
  <si>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</si>
  <si>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</si>
  <si>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</si>
  <si>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</si>
  <si>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</si>
  <si>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</si>
  <si>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</si>
  <si>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</si>
  <si>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</si>
  <si>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</si>
  <si>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</si>
  <si>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</si>
  <si>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</si>
  <si>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</si>
  <si>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</si>
  <si>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</si>
  <si>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</si>
  <si>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</si>
  <si>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</si>
  <si>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</si>
  <si>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</si>
  <si>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</si>
  <si>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</si>
  <si>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</si>
  <si>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</si>
  <si>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</si>
  <si>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</si>
  <si>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</si>
  <si>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</si>
  <si>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</si>
  <si>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</si>
  <si>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</si>
  <si>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</si>
  <si>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</si>
  <si>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</si>
  <si>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</si>
  <si>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</si>
  <si>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</si>
  <si>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</si>
  <si>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</si>
  <si>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</si>
  <si>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</si>
  <si>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</si>
  <si>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</si>
  <si>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</si>
  <si>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</si>
  <si>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</si>
  <si>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</si>
  <si>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</si>
  <si>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</si>
  <si>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</si>
  <si>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</si>
  <si>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</si>
  <si>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</si>
  <si>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</si>
  <si>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</si>
  <si>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</si>
  <si>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</si>
  <si>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</si>
  <si>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</si>
  <si>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</si>
  <si>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</si>
  <si>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</si>
  <si>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</si>
  <si>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</si>
  <si>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</si>
  <si>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</si>
  <si>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</si>
  <si>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</si>
  <si>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</si>
  <si>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</si>
  <si>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</si>
  <si>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</si>
  <si>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</si>
  <si>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</si>
  <si>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</si>
  <si>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</si>
  <si>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</si>
  <si>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</si>
  <si>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</si>
  <si>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</si>
  <si>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</si>
  <si>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</si>
  <si>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</si>
  <si>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</si>
  <si>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</si>
  <si>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</si>
  <si>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</si>
  <si>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</si>
  <si>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</si>
  <si>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</si>
  <si>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</si>
  <si>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</si>
  <si>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</si>
  <si>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</si>
  <si>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</si>
  <si>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</si>
  <si>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</si>
  <si>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</si>
  <si>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</si>
  <si>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</si>
  <si>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</si>
  <si>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</si>
  <si>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</si>
  <si>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</si>
  <si>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</si>
  <si>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</si>
  <si>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</si>
  <si>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</si>
  <si>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</si>
  <si>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</si>
  <si>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</si>
  <si>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</si>
  <si>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</si>
  <si>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</si>
  <si>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</si>
  <si>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</si>
  <si>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</si>
  <si>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</si>
  <si>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</si>
  <si>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</si>
  <si>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</si>
  <si>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</si>
  <si>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</si>
  <si>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</si>
  <si>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</si>
  <si>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</si>
  <si>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</si>
  <si>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</si>
  <si>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</si>
  <si>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</si>
  <si>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</si>
  <si>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</si>
  <si>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</si>
  <si>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</si>
  <si>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</si>
  <si>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</si>
  <si>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</si>
  <si>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</si>
  <si>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</si>
  <si>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</si>
  <si>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</si>
  <si>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</si>
  <si>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</si>
  <si>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</si>
  <si>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</si>
  <si>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</si>
  <si>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</si>
  <si>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</si>
  <si>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</si>
  <si>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</si>
  <si>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</si>
  <si>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</si>
  <si>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</si>
  <si>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</si>
  <si>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</si>
  <si>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</si>
  <si>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</si>
  <si>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</si>
  <si>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</si>
  <si>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</si>
  <si>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</si>
  <si>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</si>
  <si>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</si>
  <si>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</si>
  <si>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</si>
  <si>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</si>
  <si>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</si>
  <si>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</si>
  <si>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</si>
  <si>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</si>
  <si>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</si>
  <si>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</si>
  <si>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</si>
  <si>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</si>
  <si>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</si>
  <si>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</si>
  <si>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</si>
  <si>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</si>
  <si>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</si>
  <si>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</si>
  <si>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</si>
  <si>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</si>
  <si>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</si>
  <si>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</si>
  <si>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</si>
  <si>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</si>
  <si>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</si>
  <si>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</si>
  <si>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</si>
  <si>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</si>
  <si>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</si>
  <si>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</si>
  <si>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</si>
  <si>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</si>
  <si>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</si>
  <si>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</si>
  <si>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</si>
  <si>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</si>
  <si>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</si>
  <si>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</si>
  <si>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</si>
  <si>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</si>
  <si>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</si>
  <si>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</si>
  <si>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</si>
  <si>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</si>
  <si>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</si>
  <si>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</si>
  <si>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</si>
  <si>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</si>
  <si>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</si>
  <si>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</si>
  <si>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</si>
  <si>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</si>
  <si>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</si>
  <si>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</si>
  <si>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</si>
  <si>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</si>
  <si>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</si>
  <si>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</si>
  <si>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</si>
  <si>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</si>
  <si>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</si>
  <si>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</si>
  <si>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</si>
  <si>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</si>
  <si>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</si>
  <si>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</si>
  <si>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</si>
  <si>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</si>
  <si>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</si>
  <si>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</si>
  <si>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</si>
  <si>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</si>
  <si>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</si>
  <si>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</si>
  <si>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</si>
  <si>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</si>
  <si>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</si>
  <si>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</si>
  <si>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</si>
  <si>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</si>
  <si>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</si>
  <si>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</si>
  <si>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</si>
  <si>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</si>
  <si>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</si>
  <si>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</si>
  <si>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</si>
  <si>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</si>
  <si>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</si>
  <si>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</si>
  <si>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</si>
  <si>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</si>
  <si>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</si>
  <si>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</si>
  <si>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</si>
  <si>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</si>
  <si>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</si>
  <si>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</si>
  <si>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</si>
  <si>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</si>
  <si>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</si>
  <si>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</si>
  <si>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</si>
  <si>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</si>
  <si>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</si>
  <si>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</si>
  <si>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</si>
  <si>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</si>
  <si>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</si>
  <si>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</si>
  <si>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</si>
  <si>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</si>
  <si>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</si>
  <si>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</si>
  <si>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</si>
  <si>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</si>
  <si>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</si>
  <si>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</si>
  <si>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</si>
  <si>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</si>
  <si>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</si>
  <si>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</si>
  <si>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</si>
  <si>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</si>
  <si>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</si>
  <si>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</si>
  <si>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</si>
  <si>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</si>
  <si>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</si>
  <si>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</si>
  <si>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</si>
  <si>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</si>
  <si>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</si>
  <si>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</si>
  <si>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</si>
  <si>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</si>
  <si>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</si>
  <si>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</si>
  <si>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</si>
  <si>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</si>
  <si>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</si>
  <si>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</si>
  <si>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</si>
  <si>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</si>
  <si>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</si>
  <si>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</si>
  <si>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</si>
  <si>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</si>
  <si>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</si>
  <si>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</si>
  <si>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</si>
  <si>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</si>
  <si>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</si>
  <si>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</si>
  <si>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</si>
  <si>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</si>
  <si>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</si>
  <si>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</si>
  <si>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</si>
  <si>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</si>
  <si>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</si>
  <si>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</si>
  <si>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</si>
  <si>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</si>
  <si>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</si>
  <si>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</si>
  <si>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</si>
  <si>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</si>
  <si>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</si>
  <si>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</si>
  <si>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</si>
  <si>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</si>
  <si>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</si>
  <si>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</si>
  <si>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</si>
  <si>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</si>
  <si>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</si>
  <si>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</si>
  <si>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</si>
  <si>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</si>
  <si>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</si>
  <si>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</si>
  <si>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</si>
  <si>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</si>
  <si>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</si>
  <si>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</si>
  <si>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</si>
  <si>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</si>
  <si>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</si>
  <si>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</si>
  <si>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</si>
  <si>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</si>
  <si>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</si>
  <si>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</si>
  <si>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</si>
  <si>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</si>
  <si>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</si>
  <si>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</si>
  <si>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</si>
  <si>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</si>
  <si>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</si>
  <si>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</si>
  <si>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</si>
  <si>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</si>
  <si>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</si>
  <si>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</si>
  <si>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</si>
  <si>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</si>
  <si>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</si>
  <si>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</si>
  <si>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</si>
  <si>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</si>
  <si>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</si>
  <si>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</si>
  <si>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</si>
  <si>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</si>
  <si>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</si>
  <si>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</si>
  <si>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</si>
  <si>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</si>
  <si>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</si>
  <si>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</si>
  <si>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</si>
  <si>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</si>
  <si>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</si>
  <si>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</si>
  <si>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</si>
  <si>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</si>
  <si>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</si>
  <si>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</si>
  <si>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</si>
  <si>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</si>
  <si>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</si>
  <si>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</si>
  <si>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</si>
  <si>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</si>
  <si>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</si>
  <si>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</si>
  <si>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</si>
  <si>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</si>
  <si>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</si>
  <si>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</si>
  <si>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</si>
  <si>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</si>
  <si>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</si>
  <si>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</si>
  <si>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</si>
  <si>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</si>
  <si>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</si>
  <si>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</si>
  <si>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</si>
  <si>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</si>
  <si>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</si>
  <si>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</si>
  <si>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</si>
  <si>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</si>
  <si>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</si>
  <si>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</si>
  <si>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</si>
  <si>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</si>
  <si>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</si>
  <si>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</si>
  <si>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</si>
  <si>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</si>
  <si>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</si>
  <si>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</si>
  <si>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</si>
  <si>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</si>
  <si>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</si>
  <si>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</si>
  <si>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</si>
  <si>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</si>
  <si>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</si>
  <si>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</si>
  <si>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</si>
  <si>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</si>
  <si>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</si>
  <si>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</si>
  <si>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</si>
  <si>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</si>
  <si>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</si>
  <si>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</si>
  <si>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</si>
  <si>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</si>
  <si>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</si>
  <si>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</si>
  <si>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</si>
  <si>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</si>
  <si>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</si>
  <si>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</si>
  <si>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</si>
  <si>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</si>
  <si>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</si>
  <si>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</si>
  <si>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</si>
  <si>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</si>
  <si>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</si>
  <si>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</si>
  <si>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</si>
  <si>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</si>
  <si>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</si>
  <si>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</si>
  <si>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</si>
  <si>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</si>
  <si>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</si>
  <si>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</si>
  <si>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</si>
  <si>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</si>
  <si>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</si>
  <si>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</si>
  <si>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</si>
  <si>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</si>
  <si>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</si>
  <si>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</si>
  <si>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</si>
  <si>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</si>
  <si>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</si>
  <si>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</si>
  <si>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</si>
  <si>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</si>
  <si>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</si>
  <si>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</si>
  <si>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</si>
  <si>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</si>
  <si>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</si>
  <si>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</si>
  <si>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</si>
  <si>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</si>
  <si>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</si>
  <si>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</si>
  <si>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</si>
  <si>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</si>
  <si>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</si>
  <si>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</si>
  <si>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</si>
  <si>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</si>
  <si>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</si>
  <si>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</si>
  <si>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</si>
  <si>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</si>
  <si>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</si>
  <si>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</si>
  <si>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</si>
  <si>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</si>
  <si>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</si>
  <si>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</si>
  <si>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</si>
  <si>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</si>
  <si>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</si>
  <si>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</si>
  <si>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</si>
  <si>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</si>
  <si>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</si>
  <si>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</si>
  <si>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</si>
  <si>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</si>
  <si>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</si>
  <si>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</si>
  <si>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</si>
  <si>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</si>
  <si>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</si>
  <si>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</si>
  <si>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</si>
  <si>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</si>
  <si>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</si>
  <si>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</si>
  <si>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</si>
  <si>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</si>
  <si>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</si>
  <si>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</si>
  <si>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</si>
  <si>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</si>
  <si>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</si>
  <si>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</si>
  <si>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</si>
  <si>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</si>
  <si>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</si>
  <si>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</si>
  <si>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</si>
  <si>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</si>
  <si>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</si>
  <si>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</si>
  <si>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</si>
  <si>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</si>
  <si>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</si>
  <si>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</si>
  <si>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</si>
  <si>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</si>
  <si>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</si>
  <si>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</si>
  <si>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</si>
  <si>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</si>
  <si>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</si>
  <si>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</si>
  <si>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</si>
  <si>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</si>
  <si>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</si>
  <si>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</si>
  <si>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</si>
  <si>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</si>
  <si>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</si>
  <si>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</si>
  <si>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</si>
  <si>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</si>
  <si>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</si>
  <si>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</si>
  <si>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</si>
  <si>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</si>
  <si>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</si>
  <si>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</si>
  <si>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</si>
  <si>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</si>
  <si>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</si>
  <si>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</si>
  <si>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</si>
  <si>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</si>
  <si>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</si>
  <si>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</si>
  <si>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</si>
  <si>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</si>
  <si>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</si>
  <si>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</si>
  <si>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</si>
  <si>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</si>
  <si>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</si>
  <si>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</si>
  <si>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</si>
  <si>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</si>
  <si>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</si>
  <si>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</si>
  <si>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</si>
  <si>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</si>
  <si>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</si>
  <si>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</si>
  <si>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</si>
  <si>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</si>
  <si>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</si>
  <si>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</si>
  <si>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</si>
  <si>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</si>
  <si>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</si>
  <si>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</si>
  <si>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</si>
  <si>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</si>
  <si>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</si>
  <si>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</si>
  <si>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</si>
  <si>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</si>
  <si>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</si>
  <si>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</si>
  <si>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</si>
  <si>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</si>
  <si>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</si>
  <si>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</si>
  <si>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</si>
  <si>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</si>
  <si>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</si>
  <si>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</si>
  <si>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</si>
  <si>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</si>
  <si>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</si>
  <si>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</si>
  <si>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</si>
  <si>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</si>
  <si>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</si>
  <si>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</si>
  <si>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</si>
  <si>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</si>
  <si>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</si>
  <si>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</si>
  <si>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</si>
  <si>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</si>
  <si>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</si>
  <si>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</si>
  <si>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</si>
  <si>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</si>
  <si>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</si>
  <si>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</si>
  <si>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</si>
  <si>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</si>
  <si>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</si>
  <si>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</si>
  <si>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</si>
  <si>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</si>
  <si>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</si>
  <si>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</si>
  <si>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</si>
  <si>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</si>
  <si>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</si>
  <si>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</si>
  <si>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</si>
  <si>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</si>
  <si>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</si>
  <si>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</si>
  <si>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</si>
  <si>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</si>
  <si>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</si>
  <si>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</si>
  <si>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</si>
  <si>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</si>
  <si>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</si>
  <si>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</si>
  <si>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</si>
  <si>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</si>
  <si>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</si>
  <si>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</si>
  <si>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</si>
  <si>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</si>
  <si>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</si>
  <si>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</si>
  <si>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</si>
  <si>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</si>
  <si>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</si>
  <si>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</si>
  <si>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</si>
  <si>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</si>
  <si>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</si>
  <si>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</si>
  <si>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</si>
  <si>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</si>
  <si>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</si>
  <si>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</si>
  <si>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</si>
  <si>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</si>
  <si>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</si>
  <si>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</si>
  <si>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</si>
  <si>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</si>
  <si>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</si>
  <si>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</si>
  <si>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</si>
  <si>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</si>
  <si>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</si>
  <si>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</si>
  <si>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</si>
  <si>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</si>
  <si>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</si>
  <si>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</si>
  <si>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</si>
  <si>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</si>
  <si>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</si>
  <si>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</si>
  <si>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</si>
  <si>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</si>
  <si>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</si>
  <si>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</si>
  <si>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</si>
  <si>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</si>
  <si>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</si>
  <si>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</si>
  <si>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</si>
  <si>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</si>
  <si>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</si>
  <si>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</si>
  <si>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</si>
  <si>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</si>
  <si>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</si>
  <si>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</si>
  <si>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</si>
  <si>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</si>
  <si>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</si>
  <si>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</si>
  <si>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</si>
  <si>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</si>
  <si>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</si>
  <si>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</si>
  <si>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</si>
  <si>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</si>
  <si>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</si>
  <si>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</si>
  <si>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</si>
  <si>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</si>
  <si>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</si>
  <si>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</si>
  <si>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</si>
  <si>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</si>
  <si>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</si>
  <si>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</si>
  <si>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</si>
  <si>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</si>
  <si>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</si>
  <si>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</si>
  <si>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</si>
  <si>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</si>
  <si>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</si>
  <si>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</si>
  <si>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</si>
  <si>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</si>
  <si>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</si>
  <si>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</si>
  <si>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</si>
  <si>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</si>
  <si>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</si>
  <si>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</si>
  <si>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</si>
  <si>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</si>
  <si>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</si>
  <si>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</si>
  <si>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</si>
  <si>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</si>
  <si>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</si>
  <si>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</si>
  <si>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</si>
  <si>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</si>
  <si>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</si>
  <si>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</si>
  <si>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</si>
  <si>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</si>
  <si>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</si>
  <si>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</si>
  <si>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</si>
  <si>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</si>
  <si>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</si>
  <si>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</si>
  <si>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</si>
  <si>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</si>
  <si>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</si>
  <si>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</si>
  <si>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</si>
  <si>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</si>
  <si>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</si>
  <si>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</si>
  <si>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</si>
  <si>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</si>
  <si>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</si>
  <si>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</si>
  <si>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</si>
  <si>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</si>
  <si>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</si>
  <si>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</si>
  <si>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</si>
  <si>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</si>
  <si>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</si>
  <si>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</si>
  <si>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</si>
  <si>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</si>
  <si>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</si>
  <si>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</si>
  <si>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</si>
  <si>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</si>
  <si>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</si>
  <si>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</si>
  <si>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</si>
  <si>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</si>
  <si>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</si>
  <si>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</si>
  <si>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</si>
  <si>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</si>
  <si>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</si>
  <si>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</si>
  <si>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</si>
  <si>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</si>
  <si>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</si>
  <si>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</si>
  <si>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</si>
  <si>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</si>
  <si>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</si>
  <si>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</si>
  <si>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</si>
  <si>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</si>
  <si>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</si>
  <si>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</si>
  <si>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</si>
  <si>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</si>
  <si>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</si>
  <si>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</si>
  <si>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</si>
  <si>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</si>
  <si>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</si>
  <si>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</si>
  <si>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</si>
  <si>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</si>
  <si>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</si>
  <si>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</si>
  <si>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</si>
  <si>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</si>
  <si>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</si>
  <si>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</si>
  <si>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</si>
  <si>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</si>
  <si>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</si>
  <si>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</si>
  <si>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</si>
  <si>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</si>
  <si>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</si>
  <si>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</si>
  <si>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</si>
  <si>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</si>
  <si>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</si>
  <si>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</si>
  <si>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</si>
  <si>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</si>
  <si>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</si>
  <si>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</si>
  <si>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</si>
  <si>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</si>
  <si>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</si>
  <si>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</si>
  <si>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</si>
  <si>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</si>
  <si>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</si>
  <si>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</si>
  <si>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</si>
  <si>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</si>
  <si>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</si>
  <si>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</si>
  <si>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</si>
  <si>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</si>
  <si>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</si>
  <si>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</si>
  <si>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</si>
  <si>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</si>
  <si>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</si>
  <si>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</si>
  <si>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</si>
  <si>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</si>
  <si>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</si>
  <si>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</si>
  <si>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</si>
  <si>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</si>
  <si>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</si>
  <si>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</si>
  <si>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</si>
  <si>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</si>
  <si>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</si>
  <si>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</si>
  <si>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</si>
  <si>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</si>
  <si>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</si>
  <si>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</si>
  <si>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</si>
  <si>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</si>
  <si>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</si>
  <si>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</si>
  <si>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</si>
  <si>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</si>
  <si>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</si>
  <si>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</si>
  <si>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</si>
  <si>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</si>
  <si>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</si>
  <si>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</si>
  <si>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</si>
  <si>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</si>
  <si>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</si>
  <si>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</si>
  <si>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</si>
  <si>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</si>
  <si>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</si>
  <si>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</si>
  <si>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</si>
  <si>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</si>
  <si>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</si>
  <si>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</si>
  <si>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</si>
  <si>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</si>
  <si>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</si>
  <si>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</si>
  <si>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</si>
  <si>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</si>
  <si>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</si>
  <si>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</si>
  <si>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</si>
  <si>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</si>
  <si>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</si>
  <si>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</si>
  <si>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</si>
  <si>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</si>
  <si>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</si>
  <si>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</si>
  <si>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</si>
  <si>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</si>
  <si>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</si>
  <si>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</si>
  <si>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</si>
  <si>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</si>
  <si>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</si>
  <si>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</si>
  <si>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</si>
  <si>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</si>
  <si>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</si>
  <si>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</si>
  <si>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</si>
  <si>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</si>
  <si>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</si>
  <si>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</si>
  <si>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</si>
  <si>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</si>
  <si>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</si>
  <si>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</si>
  <si>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</si>
  <si>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</si>
  <si>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</si>
  <si>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</si>
  <si>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</si>
  <si>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</si>
  <si>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</si>
  <si>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</si>
  <si>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</si>
  <si>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</si>
  <si>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</si>
  <si>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</si>
  <si>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</si>
  <si>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</si>
  <si>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</si>
  <si>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</si>
  <si>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</si>
  <si>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</si>
  <si>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</si>
  <si>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</si>
  <si>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</si>
  <si>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</si>
  <si>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</si>
  <si>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</si>
  <si>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</si>
  <si>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</si>
  <si>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</si>
  <si>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</si>
  <si>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</si>
  <si>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</si>
  <si>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</si>
  <si>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</si>
  <si>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</si>
  <si>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</si>
  <si>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</si>
  <si>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</si>
  <si>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</si>
  <si>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</si>
  <si>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</si>
  <si>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</si>
  <si>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</si>
  <si>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</si>
  <si>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</si>
  <si>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</si>
  <si>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</si>
  <si>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</si>
  <si>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</si>
  <si>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</si>
  <si>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</si>
  <si>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</si>
  <si>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</si>
  <si>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</si>
  <si>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</si>
  <si>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</si>
  <si>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</si>
  <si>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</si>
  <si>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</si>
  <si>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</si>
  <si>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</si>
  <si>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</si>
  <si>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</si>
  <si>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</si>
  <si>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</si>
  <si>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</si>
  <si>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</si>
  <si>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</si>
  <si>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</si>
  <si>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</si>
  <si>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</si>
  <si>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</si>
  <si>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</si>
  <si>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</si>
  <si>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</si>
  <si>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</si>
  <si>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</si>
  <si>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</si>
  <si>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</si>
  <si>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</si>
  <si>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</si>
  <si>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</si>
  <si>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</si>
  <si>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</si>
  <si>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</si>
  <si>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</si>
  <si>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</si>
  <si>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</si>
  <si>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</si>
  <si>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</si>
  <si>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</si>
  <si>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</si>
  <si>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</si>
  <si>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</si>
  <si>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</si>
  <si>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</si>
  <si>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</si>
  <si>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</si>
  <si>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</si>
  <si>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</si>
  <si>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</si>
  <si>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</si>
  <si>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</si>
  <si>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</si>
  <si>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</si>
  <si>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</si>
  <si>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</si>
  <si>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</si>
  <si>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</si>
  <si>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</si>
  <si>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</si>
  <si>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</si>
  <si>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</si>
  <si>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</si>
  <si>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</si>
  <si>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</si>
  <si>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</si>
  <si>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</si>
  <si>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</si>
  <si>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</si>
  <si>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</si>
  <si>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</si>
  <si>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</si>
  <si>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</si>
  <si>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</si>
  <si>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</si>
  <si>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</si>
  <si>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</si>
  <si>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</si>
  <si>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</si>
  <si>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</si>
  <si>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</si>
  <si>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</si>
  <si>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</si>
  <si>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</si>
  <si>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</si>
  <si>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</si>
  <si>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</si>
  <si>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</si>
  <si>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</si>
  <si>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</si>
  <si>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</si>
  <si>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</si>
  <si>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</si>
  <si>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</si>
  <si>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</si>
  <si>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</si>
  <si>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</si>
  <si>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</si>
  <si>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</si>
  <si>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</si>
  <si>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</si>
  <si>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</si>
  <si>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</si>
  <si>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</si>
  <si>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</si>
  <si>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</si>
  <si>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</si>
  <si>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</si>
  <si>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</si>
  <si>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</si>
  <si>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</si>
  <si>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</si>
  <si>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</si>
  <si>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</si>
  <si>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</si>
  <si>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</si>
  <si>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</si>
  <si>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</si>
  <si>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</si>
  <si>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</si>
  <si>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</si>
  <si>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</si>
  <si>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</si>
  <si>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</si>
  <si>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</si>
  <si>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</si>
  <si>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</si>
  <si>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</si>
  <si>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</si>
  <si>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</si>
  <si>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</si>
  <si>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</si>
  <si>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</si>
  <si>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</si>
  <si>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</si>
  <si>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</si>
  <si>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</si>
  <si>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</si>
  <si>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</si>
  <si>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</si>
  <si>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</si>
  <si>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</si>
  <si>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</si>
  <si>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</si>
  <si>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</si>
  <si>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</si>
  <si>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</si>
  <si>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</si>
  <si>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</si>
  <si>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</si>
  <si>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</si>
  <si>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</si>
  <si>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</si>
  <si>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</si>
  <si>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</si>
  <si>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</si>
  <si>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</si>
  <si>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</si>
  <si>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</si>
  <si>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</si>
  <si>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</si>
  <si>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</si>
  <si>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</si>
  <si>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</si>
  <si>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</si>
  <si>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</si>
  <si>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</si>
  <si>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</si>
  <si>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</si>
  <si>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</si>
  <si>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</si>
  <si>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</si>
  <si>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</si>
  <si>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</si>
  <si>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</si>
  <si>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</si>
  <si>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</si>
  <si>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</si>
  <si>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</si>
  <si>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</si>
  <si>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</si>
  <si>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</si>
  <si>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</si>
  <si>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</si>
  <si>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</si>
  <si>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</si>
  <si>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</si>
  <si>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</si>
  <si>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</si>
  <si>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</si>
  <si>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</si>
  <si>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</si>
  <si>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</si>
  <si>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</si>
  <si>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</si>
  <si>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</si>
  <si>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</si>
  <si>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</si>
  <si>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</si>
  <si>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</si>
  <si>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</si>
  <si>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</si>
  <si>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</si>
  <si>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</si>
  <si>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</si>
  <si>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</si>
  <si>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</si>
  <si>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</si>
  <si>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</si>
  <si>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</si>
  <si>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</si>
  <si>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</si>
  <si>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</si>
  <si>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</si>
  <si>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</si>
  <si>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</si>
  <si>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</si>
  <si>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</si>
  <si>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</si>
  <si>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</si>
  <si>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</si>
  <si>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</si>
  <si>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</si>
  <si>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</si>
  <si>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</si>
  <si>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</si>
  <si>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</si>
  <si>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</si>
  <si>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</si>
  <si>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</si>
  <si>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</si>
  <si>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</si>
  <si>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</si>
  <si>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</si>
  <si>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</si>
  <si>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</si>
  <si>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</si>
  <si>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</si>
  <si>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</si>
  <si>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</si>
  <si>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</si>
  <si>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</si>
  <si>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</si>
  <si>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</si>
  <si>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</si>
  <si>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</si>
  <si>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</si>
  <si>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</si>
  <si>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</si>
  <si>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</si>
  <si>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</si>
  <si>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</si>
  <si>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</si>
  <si>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</si>
  <si>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</si>
  <si>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</si>
  <si>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</si>
  <si>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</si>
  <si>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</si>
  <si>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</si>
  <si>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</si>
  <si>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</si>
  <si>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</si>
  <si>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</si>
  <si>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</si>
  <si>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</si>
  <si>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</si>
  <si>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</si>
  <si>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</si>
  <si>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</si>
  <si>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</si>
  <si>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</si>
  <si>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</si>
  <si>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</si>
  <si>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</si>
  <si>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</si>
  <si>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</si>
  <si>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</si>
  <si>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</si>
  <si>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</si>
  <si>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</si>
  <si>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</si>
  <si>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</si>
  <si>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</si>
  <si>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</si>
  <si>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</si>
  <si>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</si>
  <si>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</si>
  <si>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</si>
  <si>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</si>
  <si>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</si>
  <si>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</si>
  <si>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</si>
  <si>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</si>
  <si>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</si>
  <si>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</si>
  <si>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</si>
  <si>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</si>
  <si>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</si>
  <si>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</si>
  <si>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</si>
  <si>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</si>
  <si>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</si>
  <si>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</si>
  <si>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</si>
  <si>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</si>
  <si>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</si>
  <si>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</si>
  <si>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</si>
  <si>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</si>
  <si>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</si>
  <si>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</si>
  <si>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</si>
  <si>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</si>
  <si>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</si>
  <si>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</si>
  <si>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</si>
  <si>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</si>
  <si>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</si>
  <si>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</si>
  <si>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</si>
  <si>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</si>
  <si>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</si>
  <si>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</si>
  <si>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</si>
  <si>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</si>
  <si>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</si>
  <si>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</si>
  <si>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</si>
  <si>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</si>
  <si>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</si>
  <si>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</si>
  <si>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</si>
  <si>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</si>
  <si>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</si>
  <si>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</si>
  <si>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</si>
  <si>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</si>
  <si>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</si>
  <si>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</si>
  <si>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</si>
  <si>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</si>
  <si>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</si>
  <si>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</si>
  <si>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</si>
  <si>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</si>
  <si>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</si>
  <si>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</si>
  <si>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</si>
  <si>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</si>
  <si>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</si>
  <si>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</si>
  <si>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</si>
  <si>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</si>
  <si>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</si>
  <si>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</si>
  <si>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</si>
  <si>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</si>
  <si>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</si>
  <si>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</si>
  <si>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</si>
  <si>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</si>
  <si>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</si>
  <si>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</si>
  <si>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</si>
  <si>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</si>
  <si>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</si>
  <si>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</si>
  <si>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</si>
  <si>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</si>
  <si>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</si>
  <si>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</si>
  <si>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</si>
  <si>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</si>
  <si>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</si>
  <si>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</si>
  <si>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</si>
  <si>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</si>
  <si>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</si>
  <si>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</si>
  <si>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</si>
  <si>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</si>
  <si>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</si>
  <si>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</si>
  <si>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</si>
  <si>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</si>
  <si>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</si>
  <si>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</si>
  <si>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</si>
  <si>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</si>
  <si>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</si>
  <si>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</si>
  <si>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</si>
  <si>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</si>
  <si>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</si>
  <si>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</si>
  <si>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</si>
  <si>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</si>
  <si>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</si>
  <si>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</si>
  <si>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</si>
  <si>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</si>
  <si>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</si>
  <si>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</si>
  <si>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</si>
  <si>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</si>
  <si>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</si>
  <si>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</si>
  <si>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</si>
  <si>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</si>
  <si>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</si>
  <si>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</si>
  <si>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</si>
  <si>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</si>
  <si>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</si>
  <si>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</si>
  <si>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</si>
  <si>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</si>
  <si>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</si>
  <si>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</si>
  <si>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</si>
  <si>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</si>
  <si>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</si>
  <si>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</si>
  <si>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</si>
  <si>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</si>
  <si>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</si>
  <si>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</si>
  <si>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</si>
  <si>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</si>
  <si>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</si>
  <si>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</si>
  <si>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</si>
  <si>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</si>
  <si>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</si>
  <si>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</si>
  <si>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</si>
  <si>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</si>
  <si>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</si>
  <si>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</si>
  <si>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</si>
  <si>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</si>
  <si>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</si>
  <si>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</si>
  <si>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</si>
  <si>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</si>
  <si>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</si>
  <si>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</si>
  <si>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</si>
  <si>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</si>
  <si>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</si>
  <si>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</si>
  <si>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</si>
  <si>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</si>
  <si>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</si>
  <si>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</si>
  <si>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</si>
  <si>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</si>
  <si>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</si>
  <si>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</si>
  <si>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</si>
  <si>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</si>
  <si>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</si>
  <si>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</si>
  <si>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</si>
  <si>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</si>
  <si>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</si>
  <si>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</si>
  <si>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</si>
  <si>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</si>
  <si>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</si>
  <si>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</si>
  <si>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</si>
  <si>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</si>
  <si>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</si>
  <si>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</si>
  <si>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</si>
  <si>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</si>
  <si>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</si>
  <si>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</si>
  <si>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</si>
  <si>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</si>
  <si>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</si>
  <si>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</si>
  <si>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</si>
  <si>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</si>
  <si>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</si>
  <si>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</si>
  <si>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</si>
  <si>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</si>
  <si>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</si>
  <si>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</si>
  <si>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</si>
  <si>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</si>
  <si>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</si>
  <si>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</si>
  <si>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</si>
  <si>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</si>
  <si>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</si>
  <si>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</si>
  <si>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</si>
  <si>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</si>
  <si>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</si>
  <si>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</si>
  <si>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</si>
  <si>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</si>
  <si>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</si>
  <si>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</si>
  <si>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</si>
  <si>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</si>
  <si>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</si>
  <si>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</si>
  <si>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</si>
  <si>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</si>
  <si>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</si>
  <si>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</si>
  <si>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</si>
  <si>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</si>
  <si>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</si>
  <si>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</si>
  <si>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</si>
  <si>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</si>
  <si>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</si>
  <si>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</si>
  <si>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</si>
  <si>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</si>
  <si>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</si>
  <si>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</si>
  <si>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</si>
  <si>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</si>
  <si>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</si>
  <si>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</si>
  <si>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</si>
  <si>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</si>
  <si>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</si>
  <si>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</si>
  <si>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</si>
  <si>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</si>
  <si>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</si>
  <si>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</si>
  <si>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</si>
  <si>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</si>
  <si>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</si>
  <si>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</si>
  <si>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</si>
  <si>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</si>
  <si>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</si>
  <si>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</si>
  <si>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</si>
  <si>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</si>
  <si>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</si>
  <si>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</si>
  <si>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</si>
  <si>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</si>
  <si>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</si>
  <si>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</si>
  <si>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</si>
  <si>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</si>
  <si>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</si>
  <si>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</si>
  <si>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</si>
  <si>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</si>
  <si>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</si>
  <si>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</si>
  <si>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</si>
  <si>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</si>
  <si>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</si>
  <si>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</si>
  <si>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</si>
  <si>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</si>
  <si>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</si>
  <si>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</si>
  <si>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</si>
  <si>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</si>
  <si>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</si>
  <si>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</si>
  <si>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</si>
  <si>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</si>
  <si>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</si>
  <si>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</si>
  <si>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</si>
  <si>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</si>
  <si>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</si>
  <si>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</si>
  <si>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</si>
  <si>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</si>
  <si>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</si>
  <si>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</si>
  <si>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</si>
  <si>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</si>
  <si>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</si>
  <si>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</si>
  <si>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</si>
  <si>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</si>
  <si>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</si>
  <si>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</si>
  <si>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</si>
  <si>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</si>
  <si>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</si>
  <si>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</si>
  <si>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</si>
  <si>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</si>
  <si>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</si>
  <si>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</si>
  <si>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</si>
  <si>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</si>
  <si>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</si>
  <si>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</si>
  <si>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</si>
  <si>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</si>
  <si>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</si>
  <si>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</si>
  <si>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</si>
  <si>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</si>
  <si>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</si>
  <si>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</si>
  <si>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</si>
  <si>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</si>
  <si>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</si>
  <si>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</si>
  <si>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</si>
  <si>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</si>
  <si>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</si>
  <si>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</si>
  <si>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</si>
  <si>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</si>
  <si>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</si>
  <si>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</si>
  <si>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</si>
  <si>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</si>
  <si>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</si>
  <si>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</si>
  <si>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</si>
  <si>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</si>
  <si>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</si>
  <si>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</si>
  <si>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</si>
  <si>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</si>
  <si>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</si>
  <si>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</si>
  <si>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</si>
  <si>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</si>
  <si>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</si>
  <si>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</si>
  <si>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</si>
  <si>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</si>
  <si>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</si>
  <si>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</si>
  <si>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</si>
  <si>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</si>
  <si>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</si>
  <si>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</si>
  <si>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</si>
  <si>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</si>
  <si>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</si>
  <si>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</si>
  <si>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</si>
  <si>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</si>
  <si>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</si>
  <si>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</si>
  <si>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</si>
  <si>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</si>
  <si>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</si>
  <si>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</si>
  <si>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</si>
  <si>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</si>
  <si>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</si>
  <si>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</si>
  <si>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</si>
  <si>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</si>
  <si>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</si>
  <si>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</si>
  <si>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</si>
  <si>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</si>
  <si>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</si>
  <si>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</si>
  <si>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</si>
  <si>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</si>
  <si>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</si>
  <si>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</si>
  <si>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</si>
  <si>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</si>
  <si>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</si>
  <si>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</si>
  <si>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</si>
  <si>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</si>
  <si>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</si>
  <si>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</si>
  <si>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</si>
  <si>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</si>
  <si>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</si>
  <si>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</si>
  <si>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</si>
  <si>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</si>
  <si>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</si>
  <si>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</si>
  <si>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</si>
  <si>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</si>
  <si>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</si>
  <si>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</si>
  <si>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</si>
  <si>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</si>
  <si>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</si>
  <si>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</si>
  <si>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</si>
  <si>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</si>
  <si>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</si>
  <si>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</si>
  <si>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</si>
  <si>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</si>
  <si>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</si>
  <si>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</si>
  <si>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</si>
  <si>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</si>
  <si>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</si>
  <si>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</si>
  <si>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</si>
  <si>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</si>
  <si>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</si>
  <si>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</si>
  <si>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</si>
  <si>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</si>
  <si>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</si>
  <si>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</si>
  <si>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</si>
  <si>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</si>
  <si>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</si>
  <si>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</si>
  <si>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</si>
  <si>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</si>
  <si>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</si>
  <si>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</si>
  <si>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</si>
  <si>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</si>
  <si>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</si>
  <si>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</si>
  <si>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</si>
  <si>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</si>
  <si>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</si>
  <si>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</si>
  <si>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</si>
  <si>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</si>
  <si>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</si>
  <si>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</si>
  <si>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</si>
  <si>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</si>
  <si>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</si>
  <si>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</si>
  <si>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</si>
  <si>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</si>
  <si>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</si>
  <si>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</si>
  <si>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</si>
  <si>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</si>
  <si>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</si>
  <si>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</si>
  <si>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</si>
  <si>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</si>
  <si>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</si>
  <si>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</si>
  <si>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</si>
  <si>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</si>
  <si>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</si>
  <si>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</si>
  <si>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</si>
  <si>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</si>
  <si>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</si>
  <si>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</si>
  <si>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</si>
  <si>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</si>
  <si>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</si>
  <si>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</si>
  <si>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</si>
  <si>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</si>
  <si>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</si>
  <si>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</si>
  <si>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</si>
  <si>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</si>
  <si>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</si>
  <si>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</si>
  <si>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</si>
  <si>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</si>
  <si>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</si>
  <si>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</si>
  <si>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</si>
  <si>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</si>
  <si>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</si>
  <si>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</si>
  <si>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</si>
  <si>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</si>
  <si>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</si>
  <si>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</si>
  <si>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</si>
  <si>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</si>
  <si>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</si>
  <si>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</si>
  <si>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</si>
  <si>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</si>
  <si>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</si>
  <si>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</si>
  <si>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</si>
  <si>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</si>
  <si>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</si>
  <si>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</si>
  <si>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</si>
  <si>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</si>
  <si>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</si>
  <si>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</si>
  <si>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</si>
  <si>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</si>
  <si>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</si>
  <si>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</si>
  <si>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</si>
  <si>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</si>
  <si>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</si>
  <si>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</si>
  <si>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</si>
  <si>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</si>
  <si>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</si>
  <si>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</si>
  <si>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</si>
  <si>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</si>
  <si>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</si>
  <si>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</si>
  <si>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</si>
  <si>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</si>
  <si>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</si>
  <si>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</si>
  <si>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</si>
  <si>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</si>
  <si>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</si>
  <si>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</si>
  <si>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</si>
  <si>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</si>
  <si>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</si>
  <si>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</si>
  <si>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</si>
  <si>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</si>
  <si>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</si>
  <si>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</si>
  <si>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</si>
  <si>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</si>
  <si>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</si>
  <si>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</si>
  <si>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</si>
  <si>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</si>
  <si>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</si>
  <si>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</si>
  <si>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</si>
  <si>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</si>
  <si>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</si>
  <si>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</si>
  <si>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</si>
  <si>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</si>
  <si>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</si>
  <si>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</si>
  <si>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</si>
  <si>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</si>
  <si>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</si>
  <si>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</si>
  <si>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</si>
  <si>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</si>
  <si>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</si>
  <si>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</si>
  <si>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</si>
  <si>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</si>
  <si>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</si>
  <si>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</si>
  <si>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</si>
  <si>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</si>
  <si>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</si>
  <si>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</si>
  <si>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</si>
  <si>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</si>
  <si>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</si>
  <si>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</si>
  <si>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</si>
  <si>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</si>
  <si>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</si>
  <si>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</si>
  <si>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</si>
  <si>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</si>
  <si>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</si>
  <si>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</si>
  <si>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</si>
  <si>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</si>
  <si>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</si>
  <si>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</si>
  <si>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</si>
  <si>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</si>
  <si>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</si>
  <si>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</si>
  <si>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</si>
  <si>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</si>
  <si>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</si>
  <si>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</si>
  <si>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</si>
  <si>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</si>
  <si>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</si>
  <si>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</si>
  <si>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</si>
  <si>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</si>
  <si>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</si>
  <si>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</si>
  <si>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</si>
  <si>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</si>
  <si>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</si>
  <si>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</si>
  <si>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</si>
  <si>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</si>
  <si>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</si>
  <si>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</si>
  <si>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</si>
  <si>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</si>
  <si>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</si>
  <si>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</si>
  <si>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</si>
  <si>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</si>
  <si>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</si>
  <si>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</si>
  <si>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</si>
  <si>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</si>
  <si>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</si>
  <si>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</si>
  <si>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</si>
  <si>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</si>
  <si>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</si>
  <si>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</si>
  <si>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</si>
  <si>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</si>
  <si>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</si>
  <si>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</si>
  <si>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</si>
  <si>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</si>
  <si>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</si>
  <si>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</si>
  <si>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</si>
  <si>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</si>
  <si>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</si>
  <si>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</si>
  <si>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</si>
  <si>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</si>
  <si>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</si>
  <si>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</si>
  <si>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</si>
  <si>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</si>
  <si>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</si>
  <si>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</si>
  <si>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</si>
  <si>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</si>
  <si>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</si>
  <si>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</si>
  <si>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</si>
  <si>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</si>
  <si>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</si>
  <si>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</si>
  <si>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</si>
  <si>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</si>
  <si>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</si>
  <si>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</si>
  <si>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</si>
  <si>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</si>
  <si>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</si>
  <si>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</si>
  <si>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</si>
  <si>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</si>
  <si>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</si>
  <si>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</si>
  <si>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</si>
  <si>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</si>
  <si>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</si>
  <si>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</si>
  <si>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</si>
  <si>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</si>
  <si>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</si>
  <si>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</si>
  <si>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</si>
  <si>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</si>
  <si>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</si>
  <si>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</si>
  <si>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</si>
  <si>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</si>
  <si>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</si>
  <si>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</si>
  <si>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</si>
  <si>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</si>
  <si>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</si>
  <si>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</si>
  <si>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</si>
  <si>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</si>
  <si>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</si>
  <si>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</si>
  <si>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</si>
  <si>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</si>
  <si>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</si>
  <si>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</si>
  <si>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</si>
  <si>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</si>
  <si>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</si>
  <si>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</si>
  <si>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</si>
  <si>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</si>
  <si>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</si>
  <si>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</si>
  <si>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</si>
  <si>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</si>
  <si>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</si>
  <si>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</si>
  <si>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</si>
  <si>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</si>
  <si>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</si>
  <si>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</si>
  <si>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</si>
  <si>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</si>
  <si>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</si>
  <si>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</si>
  <si>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</si>
  <si>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</si>
  <si>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</si>
  <si>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</si>
  <si>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</si>
  <si>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</si>
  <si>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</si>
  <si>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</si>
  <si>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</si>
  <si>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</si>
  <si>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</si>
  <si>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</si>
  <si>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</si>
  <si>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</si>
  <si>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</si>
  <si>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</si>
  <si>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</si>
  <si>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</si>
  <si>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</si>
  <si>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</si>
  <si>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</si>
  <si>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</si>
  <si>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</si>
  <si>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</si>
  <si>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</si>
  <si>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</si>
  <si>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</si>
  <si>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</si>
  <si>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</si>
  <si>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</si>
  <si>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</si>
  <si>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</si>
  <si>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</si>
  <si>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</si>
  <si>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</si>
  <si>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</si>
  <si>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</si>
  <si>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</si>
  <si>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</si>
  <si>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</si>
  <si>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</si>
  <si>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</si>
  <si>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</si>
  <si>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</si>
  <si>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</si>
  <si>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</si>
  <si>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</si>
  <si>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</si>
  <si>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</si>
  <si>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</si>
  <si>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</si>
  <si>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</si>
  <si>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</si>
  <si>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</si>
  <si>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</si>
  <si>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</si>
  <si>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</si>
  <si>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</si>
  <si>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</si>
  <si>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</si>
  <si>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</si>
  <si>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</si>
  <si>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</si>
  <si>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</si>
  <si>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</si>
  <si>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</si>
  <si>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</si>
  <si>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</si>
  <si>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</si>
  <si>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</si>
  <si>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</si>
  <si>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</si>
  <si>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</si>
  <si>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</si>
  <si>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</si>
  <si>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</si>
  <si>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</si>
  <si>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</si>
  <si>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</si>
  <si>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</si>
  <si>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</si>
  <si>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</si>
  <si>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</si>
  <si>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</si>
  <si>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</si>
  <si>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</si>
  <si>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</si>
  <si>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</si>
  <si>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</si>
  <si>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</si>
  <si>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</si>
  <si>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</si>
  <si>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</si>
  <si>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</si>
  <si>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</si>
  <si>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</si>
  <si>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</si>
  <si>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</si>
  <si>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</si>
  <si>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</si>
  <si>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</si>
  <si>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</si>
  <si>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</si>
  <si>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</si>
  <si>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</si>
  <si>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</si>
  <si>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</si>
  <si>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</si>
  <si>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</si>
  <si>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</si>
  <si>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</si>
  <si>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</si>
  <si>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</si>
  <si>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</si>
  <si>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</si>
  <si>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</si>
  <si>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</si>
  <si>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</si>
  <si>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</si>
  <si>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</si>
  <si>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</si>
  <si>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</si>
  <si>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</si>
  <si>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</si>
  <si>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</si>
  <si>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</si>
  <si>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</si>
  <si>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</si>
  <si>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</si>
  <si>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</si>
  <si>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</si>
  <si>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</si>
  <si>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</si>
  <si>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</si>
  <si>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</si>
  <si>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</si>
  <si>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</si>
  <si>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</si>
  <si>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</si>
  <si>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</si>
  <si>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</si>
  <si>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</si>
  <si>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</si>
  <si>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</si>
  <si>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</si>
  <si>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</si>
  <si>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</si>
  <si>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</si>
  <si>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</si>
  <si>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</si>
  <si>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</si>
  <si>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</si>
  <si>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</si>
  <si>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</si>
  <si>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</si>
  <si>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</si>
  <si>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</si>
  <si>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</si>
  <si>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</si>
  <si>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</si>
  <si>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</si>
  <si>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</si>
  <si>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</si>
  <si>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</si>
  <si>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</si>
  <si>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</si>
  <si>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</si>
  <si>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</si>
  <si>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</si>
  <si>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</si>
  <si>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</si>
  <si>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</si>
  <si>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</si>
  <si>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</si>
  <si>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</si>
  <si>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</si>
  <si>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</si>
  <si>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</si>
  <si>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</si>
  <si>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</si>
  <si>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</si>
  <si>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</si>
  <si>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</si>
  <si>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</si>
  <si>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</si>
  <si>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</si>
  <si>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</si>
  <si>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</si>
  <si>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</si>
  <si>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</si>
  <si>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</si>
  <si>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</si>
  <si>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</si>
  <si>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</si>
  <si>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</si>
  <si>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</si>
  <si>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</si>
  <si>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</si>
  <si>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</si>
  <si>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</si>
  <si>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</si>
  <si>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</si>
  <si>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</si>
  <si>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</si>
  <si>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</si>
  <si>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</si>
  <si>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</si>
  <si>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</si>
  <si>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</si>
  <si>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</si>
  <si>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</si>
  <si>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</si>
  <si>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</si>
  <si>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</si>
  <si>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</si>
  <si>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</si>
  <si>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</si>
  <si>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</si>
  <si>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</si>
  <si>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</si>
  <si>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</si>
  <si>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</si>
  <si>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</si>
  <si>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</si>
  <si>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</si>
  <si>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</si>
  <si>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</si>
  <si>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</si>
  <si>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</si>
  <si>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</si>
  <si>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</si>
  <si>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</si>
  <si>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</si>
  <si>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</si>
  <si>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</si>
  <si>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</si>
  <si>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</si>
  <si>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</si>
  <si>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</si>
  <si>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</si>
  <si>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</si>
  <si>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</si>
  <si>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</si>
  <si>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</si>
  <si>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</si>
  <si>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</si>
  <si>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</si>
  <si>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</si>
  <si>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</si>
  <si>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</si>
  <si>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</si>
  <si>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</si>
  <si>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</si>
  <si>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</si>
  <si>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</si>
  <si>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</si>
  <si>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</si>
  <si>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</si>
  <si>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</si>
  <si>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</si>
  <si>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</si>
  <si>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</si>
  <si>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</si>
  <si>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</si>
  <si>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</si>
  <si>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</si>
  <si>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</si>
  <si>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</si>
  <si>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</si>
  <si>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</si>
  <si>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</si>
  <si>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</si>
  <si>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</si>
  <si>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</si>
  <si>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</si>
  <si>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</si>
  <si>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</si>
  <si>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</si>
  <si>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</si>
  <si>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</si>
  <si>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</si>
  <si>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</si>
  <si>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</si>
  <si>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</si>
  <si>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</si>
  <si>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</si>
  <si>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</si>
  <si>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</si>
  <si>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</si>
  <si>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</si>
  <si>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</si>
  <si>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</si>
  <si>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</si>
  <si>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</si>
  <si>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</si>
  <si>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</si>
  <si>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</si>
  <si>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</si>
  <si>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</si>
  <si>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</si>
  <si>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</si>
  <si>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</si>
  <si>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</si>
  <si>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</si>
  <si>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</si>
  <si>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</si>
  <si>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</si>
  <si>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</si>
  <si>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</si>
  <si>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</si>
  <si>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</si>
  <si>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</si>
  <si>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</si>
  <si>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</si>
  <si>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</si>
  <si>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</si>
  <si>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</si>
  <si>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</si>
  <si>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</si>
  <si>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</si>
  <si>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</si>
  <si>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</si>
  <si>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</si>
  <si>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</si>
  <si>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</si>
  <si>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</si>
  <si>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</si>
  <si>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</si>
  <si>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</si>
  <si>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</si>
  <si>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</si>
  <si>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</si>
  <si>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</si>
  <si>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</si>
  <si>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</si>
  <si>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</si>
  <si>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</si>
  <si>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</si>
  <si>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</si>
  <si>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</si>
  <si>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</si>
  <si>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</si>
  <si>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</si>
  <si>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</si>
  <si>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</si>
  <si>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</si>
  <si>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</si>
  <si>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</si>
  <si>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</si>
  <si>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</si>
  <si>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</si>
  <si>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</si>
  <si>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</si>
  <si>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</si>
  <si>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</si>
  <si>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</si>
  <si>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</si>
  <si>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</si>
  <si>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</si>
  <si>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</si>
  <si>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</si>
  <si>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</si>
  <si>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</si>
  <si>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</si>
  <si>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</si>
  <si>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</si>
  <si>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</si>
  <si>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</si>
  <si>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</si>
  <si>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</si>
  <si>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</si>
  <si>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</si>
  <si>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</si>
  <si>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</si>
  <si>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</si>
  <si>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</si>
  <si>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</si>
  <si>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</si>
  <si>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</si>
  <si>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</si>
  <si>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</si>
  <si>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</si>
  <si>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</si>
  <si>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</si>
  <si>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</si>
  <si>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</si>
  <si>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</si>
  <si>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</si>
  <si>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</si>
  <si>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</si>
  <si>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</si>
  <si>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</si>
  <si>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</si>
  <si>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</si>
  <si>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</si>
  <si>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</si>
  <si>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</si>
  <si>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</si>
  <si>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</si>
  <si>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</si>
  <si>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</si>
  <si>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</si>
  <si>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</si>
  <si>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</si>
  <si>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</si>
  <si>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</si>
  <si>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</si>
  <si>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</si>
  <si>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</si>
  <si>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</si>
  <si>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</si>
  <si>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</si>
  <si>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</si>
  <si>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</si>
  <si>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</si>
  <si>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</si>
  <si>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</si>
  <si>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</si>
  <si>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</si>
  <si>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</si>
  <si>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</si>
  <si>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</si>
  <si>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</si>
  <si>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</si>
  <si>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</si>
  <si>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</si>
  <si>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</si>
  <si>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</si>
  <si>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</si>
  <si>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</si>
  <si>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</si>
  <si>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</si>
  <si>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</si>
  <si>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</si>
  <si>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</si>
  <si>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</si>
  <si>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</si>
  <si>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</si>
  <si>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</si>
  <si>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</si>
  <si>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</si>
  <si>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</si>
  <si>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</si>
  <si>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</si>
  <si>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</si>
  <si>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</si>
  <si>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</si>
  <si>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</si>
  <si>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</si>
  <si>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</si>
  <si>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</si>
  <si>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</si>
  <si>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</si>
  <si>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</si>
  <si>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</si>
  <si>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</si>
  <si>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</si>
  <si>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</si>
  <si>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</si>
  <si>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</si>
  <si>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</si>
  <si>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</si>
  <si>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</si>
  <si>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</si>
  <si>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</si>
  <si>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</si>
  <si>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</si>
  <si>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</si>
  <si>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</si>
  <si>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</si>
  <si>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</si>
  <si>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</si>
  <si>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</si>
  <si>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</si>
  <si>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</si>
  <si>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</si>
  <si>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</si>
  <si>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</si>
  <si>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</si>
  <si>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</si>
  <si>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</si>
  <si>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</si>
  <si>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</si>
  <si>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</si>
  <si>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</si>
  <si>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</si>
  <si>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</si>
  <si>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</si>
  <si>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</si>
  <si>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</si>
  <si>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</si>
  <si>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</si>
  <si>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</si>
  <si>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</si>
  <si>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</si>
  <si>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</si>
  <si>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</si>
  <si>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</si>
  <si>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</si>
  <si>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</si>
  <si>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</si>
  <si>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</si>
  <si>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</si>
  <si>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</si>
  <si>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</si>
  <si>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</si>
  <si>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</si>
  <si>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</si>
  <si>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</si>
  <si>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</si>
  <si>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</si>
  <si>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</si>
  <si>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</si>
  <si>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</si>
  <si>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</si>
  <si>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</si>
  <si>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</si>
  <si>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</si>
  <si>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</si>
  <si>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</si>
  <si>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</si>
  <si>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</si>
  <si>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</si>
  <si>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</si>
  <si>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</si>
  <si>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</si>
  <si>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</si>
  <si>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</si>
  <si>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</si>
  <si>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</si>
  <si>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</si>
  <si>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</si>
  <si>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</si>
  <si>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</si>
  <si>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</si>
  <si>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</si>
  <si>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</si>
  <si>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</si>
  <si>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</si>
  <si>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</si>
  <si>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</si>
  <si>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</si>
  <si>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</si>
  <si>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</si>
  <si>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</si>
  <si>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</si>
  <si>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</si>
  <si>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</si>
  <si>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</si>
  <si>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</si>
  <si>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</si>
  <si>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</si>
  <si>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</si>
  <si>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</si>
  <si>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</si>
  <si>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</si>
  <si>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</si>
  <si>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</si>
  <si>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</si>
  <si>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</si>
  <si>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</si>
  <si>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</si>
  <si>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</si>
  <si>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</si>
  <si>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</si>
  <si>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</si>
  <si>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</si>
  <si>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</si>
  <si>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</si>
  <si>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</si>
  <si>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</si>
  <si>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</si>
  <si>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</si>
  <si>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</si>
  <si>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</si>
  <si>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</si>
  <si>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</si>
  <si>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</si>
  <si>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</si>
  <si>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</si>
  <si>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</si>
  <si>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</si>
  <si>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</si>
  <si>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</si>
  <si>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</si>
  <si>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</si>
  <si>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</si>
  <si>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</si>
  <si>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</si>
  <si>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</si>
  <si>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</si>
  <si>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</si>
  <si>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</si>
  <si>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</si>
  <si>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</si>
  <si>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</si>
  <si>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</si>
  <si>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</si>
  <si>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</si>
  <si>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</si>
  <si>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</si>
  <si>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</si>
  <si>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</si>
  <si>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</si>
  <si>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</si>
  <si>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</si>
  <si>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</si>
  <si>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</si>
  <si>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</si>
  <si>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</si>
  <si>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</si>
  <si>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</si>
  <si>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</si>
  <si>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</si>
  <si>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</si>
  <si>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</si>
  <si>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</si>
  <si>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</si>
  <si>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</si>
  <si>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</si>
  <si>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</si>
  <si>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</si>
  <si>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</si>
  <si>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</si>
  <si>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</si>
  <si>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</si>
  <si>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</si>
  <si>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</si>
  <si>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</si>
  <si>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</si>
  <si>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</si>
  <si>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</si>
  <si>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</si>
  <si>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</si>
  <si>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</si>
  <si>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</si>
  <si>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</si>
  <si>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</si>
  <si>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</si>
  <si>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</si>
  <si>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</si>
  <si>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</si>
  <si>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</si>
  <si>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</si>
  <si>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</si>
  <si>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</si>
  <si>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</si>
  <si>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</si>
  <si>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</si>
  <si>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</si>
  <si>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</si>
  <si>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</si>
  <si>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</si>
  <si>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</si>
  <si>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</si>
  <si>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</si>
  <si>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</si>
  <si>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</si>
  <si>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</si>
  <si>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</si>
  <si>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</si>
  <si>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</si>
  <si>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</si>
  <si>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</si>
  <si>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</si>
  <si>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</si>
  <si>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</si>
  <si>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</si>
  <si>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</si>
  <si>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</si>
  <si>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</si>
  <si>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</si>
  <si>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</si>
  <si>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</si>
  <si>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</si>
  <si>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</si>
  <si>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</si>
  <si>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</si>
  <si>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</si>
  <si>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</si>
  <si>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</si>
  <si>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</si>
  <si>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</si>
  <si>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</si>
  <si>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</si>
  <si>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</si>
  <si>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</si>
  <si>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</si>
  <si>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</si>
  <si>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</si>
  <si>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</si>
  <si>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</si>
  <si>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</si>
  <si>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</si>
  <si>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</si>
  <si>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</si>
  <si>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</si>
  <si>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</si>
  <si>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</si>
  <si>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</si>
  <si>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</si>
  <si>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</si>
  <si>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</si>
  <si>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</si>
  <si>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</si>
  <si>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</si>
  <si>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</si>
  <si>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</si>
  <si>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</si>
  <si>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</si>
  <si>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</si>
  <si>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</si>
  <si>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</si>
  <si>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</si>
  <si>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</si>
  <si>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</si>
  <si>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</si>
  <si>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</si>
  <si>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</si>
  <si>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</si>
  <si>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</si>
  <si>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</si>
  <si>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</si>
  <si>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</si>
  <si>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</si>
  <si>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</si>
  <si>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</si>
  <si>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</si>
  <si>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</si>
  <si>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</si>
  <si>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</si>
  <si>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</si>
  <si>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</si>
  <si>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</si>
  <si>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</si>
  <si>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</si>
  <si>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</si>
  <si>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</si>
  <si>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</si>
  <si>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</si>
  <si>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</si>
  <si>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</si>
  <si>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</si>
  <si>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</si>
  <si>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</si>
  <si>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</si>
  <si>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</si>
  <si>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</si>
  <si>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</si>
  <si>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</si>
  <si>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</si>
  <si>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</si>
  <si>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</si>
  <si>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</si>
  <si>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</si>
  <si>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</si>
  <si>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</si>
  <si>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</si>
  <si>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</si>
  <si>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</si>
  <si>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</si>
  <si>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</si>
  <si>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</si>
  <si>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</si>
  <si>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</si>
  <si>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</si>
  <si>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</si>
  <si>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</si>
  <si>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</si>
  <si>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</si>
  <si>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</si>
  <si>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</si>
  <si>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</si>
  <si>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</si>
  <si>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</si>
  <si>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</si>
  <si>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</si>
  <si>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</si>
  <si>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</si>
  <si>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</si>
  <si>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</si>
  <si>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</si>
  <si>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</si>
  <si>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</si>
  <si>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</si>
  <si>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</si>
  <si>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</si>
  <si>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</si>
  <si>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</si>
  <si>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</si>
  <si>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</si>
  <si>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</si>
  <si>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</si>
  <si>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</si>
  <si>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</si>
  <si>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</si>
  <si>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</si>
  <si>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</si>
  <si>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</si>
  <si>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</si>
  <si>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</si>
  <si>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</si>
  <si>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</si>
  <si>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</si>
  <si>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</si>
  <si>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</si>
  <si>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</si>
  <si>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</si>
  <si>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</si>
  <si>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</si>
  <si>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</si>
  <si>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</si>
  <si>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</si>
  <si>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</si>
  <si>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</si>
  <si>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</si>
  <si>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</si>
  <si>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</si>
  <si>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</si>
  <si>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</si>
  <si>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</si>
  <si>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</si>
  <si>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</si>
  <si>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</si>
  <si>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</si>
  <si>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</si>
  <si>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</si>
  <si>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</si>
  <si>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</si>
  <si>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</si>
  <si>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</si>
  <si>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</si>
  <si>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</si>
  <si>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</si>
  <si>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</si>
  <si>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</si>
  <si>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</si>
  <si>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</si>
  <si>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</si>
  <si>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</si>
  <si>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</si>
  <si>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</si>
  <si>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</si>
  <si>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</si>
  <si>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</si>
  <si>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</si>
  <si>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</si>
  <si>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</si>
  <si>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</si>
  <si>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</si>
  <si>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</si>
  <si>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</si>
  <si>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</si>
  <si>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</si>
  <si>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</si>
  <si>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</si>
  <si>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</si>
  <si>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</si>
  <si>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</si>
  <si>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</si>
  <si>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</si>
  <si>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</si>
  <si>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</si>
  <si>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</si>
  <si>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</si>
  <si>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</si>
  <si>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</si>
  <si>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</si>
  <si>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</si>
  <si>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</si>
  <si>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</si>
  <si>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</si>
  <si>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</si>
  <si>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</si>
  <si>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</si>
  <si>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</si>
  <si>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</si>
  <si>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</si>
  <si>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</si>
  <si>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</si>
  <si>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</si>
  <si>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</si>
  <si>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</si>
  <si>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</si>
  <si>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</si>
  <si>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</si>
  <si>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</si>
  <si>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</si>
  <si>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</si>
  <si>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</si>
  <si>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</si>
  <si>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</si>
  <si>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</si>
  <si>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</si>
  <si>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</si>
  <si>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</si>
  <si>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</si>
  <si>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</si>
  <si>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</si>
  <si>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</si>
  <si>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</si>
  <si>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</si>
  <si>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</si>
  <si>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</si>
  <si>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</si>
  <si>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</si>
  <si>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</si>
  <si>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</si>
  <si>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</si>
  <si>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</si>
  <si>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</si>
  <si>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</si>
  <si>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</si>
  <si>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</si>
  <si>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</si>
  <si>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</si>
  <si>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</si>
  <si>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</si>
  <si>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</si>
  <si>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</si>
  <si>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</si>
  <si>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</si>
  <si>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</si>
  <si>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</si>
  <si>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</si>
  <si>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</si>
  <si>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</si>
  <si>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</si>
  <si>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</si>
  <si>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</si>
  <si>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</si>
  <si>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</si>
  <si>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</si>
  <si>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</si>
  <si>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</si>
  <si>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</si>
  <si>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</si>
  <si>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</si>
  <si>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</si>
  <si>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</si>
  <si>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</si>
  <si>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</si>
  <si>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</si>
  <si>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</si>
  <si>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</si>
  <si>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</si>
  <si>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</si>
  <si>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</si>
  <si>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</si>
  <si>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</si>
  <si>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</si>
  <si>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</si>
  <si>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</si>
  <si>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</si>
  <si>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</si>
  <si>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</si>
  <si>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</si>
  <si>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</si>
  <si>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</si>
  <si>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</si>
  <si>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</si>
  <si>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</si>
  <si>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</si>
  <si>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</si>
  <si>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</si>
  <si>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</si>
  <si>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</si>
  <si>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</si>
  <si>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</si>
  <si>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</si>
  <si>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</si>
  <si>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</si>
  <si>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</si>
  <si>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</si>
  <si>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</si>
  <si>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</si>
  <si>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</si>
  <si>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</si>
  <si>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</si>
  <si>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</si>
  <si>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</si>
  <si>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</si>
  <si>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</si>
  <si>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</si>
  <si>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</si>
  <si>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</si>
  <si>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</si>
  <si>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</si>
  <si>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</si>
  <si>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</si>
  <si>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</si>
  <si>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</si>
  <si>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</si>
  <si>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</si>
  <si>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</si>
  <si>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</si>
  <si>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</si>
  <si>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</si>
  <si>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</si>
  <si>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</si>
  <si>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</si>
  <si>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</si>
  <si>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</si>
  <si>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</si>
  <si>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</si>
  <si>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</si>
  <si>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</si>
  <si>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</si>
  <si>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</si>
  <si>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</si>
  <si>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</si>
  <si>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</si>
  <si>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</si>
  <si>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</si>
  <si>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</si>
  <si>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</si>
  <si>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</si>
  <si>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</si>
  <si>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</si>
  <si>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</si>
  <si>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</si>
  <si>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</si>
  <si>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</si>
  <si>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</si>
  <si>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</si>
  <si>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</si>
  <si>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</si>
  <si>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</si>
  <si>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</si>
  <si>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</si>
  <si>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</si>
  <si>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</si>
  <si>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</si>
  <si>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</si>
  <si>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</si>
  <si>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</si>
  <si>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</si>
  <si>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</si>
  <si>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</si>
  <si>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</si>
  <si>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</si>
  <si>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</si>
  <si>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</si>
  <si>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</si>
  <si>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</si>
  <si>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</si>
  <si>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</si>
  <si>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</si>
  <si>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</si>
  <si>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</si>
  <si>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</si>
  <si>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</si>
  <si>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</si>
  <si>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</si>
  <si>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</si>
  <si>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</si>
  <si>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</si>
  <si>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</si>
  <si>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</si>
  <si>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</si>
  <si>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</si>
  <si>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</si>
  <si>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</si>
  <si>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</si>
  <si>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</si>
  <si>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</si>
  <si>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</si>
  <si>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</si>
  <si>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</si>
  <si>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</si>
  <si>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</si>
  <si>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</si>
  <si>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</si>
  <si>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</si>
  <si>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</si>
  <si>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</si>
  <si>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</si>
  <si>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</si>
  <si>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</si>
  <si>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</si>
  <si>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</si>
  <si>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</si>
  <si>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</si>
  <si>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</si>
  <si>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</si>
  <si>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</si>
  <si>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</si>
  <si>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</si>
  <si>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</si>
  <si>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</si>
  <si>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</si>
  <si>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</si>
  <si>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</si>
  <si>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</si>
  <si>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</si>
  <si>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</si>
  <si>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</si>
  <si>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</si>
  <si>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</si>
  <si>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</si>
  <si>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</si>
  <si>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</si>
  <si>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</si>
  <si>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</si>
  <si>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</si>
  <si>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</si>
  <si>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</si>
  <si>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</si>
  <si>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</si>
  <si>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</si>
  <si>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</si>
  <si>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</si>
  <si>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</si>
  <si>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</si>
  <si>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</si>
  <si>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</si>
  <si>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</si>
  <si>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</si>
  <si>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</si>
  <si>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</si>
  <si>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</si>
  <si>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</si>
  <si>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</si>
  <si>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</si>
  <si>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</si>
  <si>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</si>
  <si>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</si>
  <si>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</si>
  <si>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</si>
  <si>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</si>
  <si>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</si>
  <si>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</si>
  <si>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</si>
  <si>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</si>
  <si>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</si>
  <si>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</si>
  <si>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</si>
  <si>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</si>
  <si>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</si>
  <si>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</si>
  <si>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</si>
  <si>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</si>
  <si>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</si>
  <si>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</si>
  <si>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</si>
  <si>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</si>
  <si>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</si>
  <si>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</si>
  <si>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</si>
  <si>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</si>
  <si>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</si>
  <si>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</si>
  <si>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</si>
  <si>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</si>
  <si>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</si>
  <si>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</si>
  <si>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</si>
  <si>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</si>
  <si>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</si>
  <si>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</si>
  <si>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</si>
  <si>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</si>
  <si>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</si>
  <si>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</si>
  <si>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</si>
  <si>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</si>
  <si>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</si>
  <si>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</si>
  <si>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</si>
  <si>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</si>
  <si>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</si>
  <si>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</si>
  <si>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</si>
  <si>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</si>
  <si>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</si>
  <si>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</si>
  <si>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</si>
  <si>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</si>
  <si>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</si>
  <si>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</si>
  <si>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</si>
  <si>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</si>
  <si>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</si>
  <si>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</si>
  <si>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</si>
  <si>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</si>
  <si>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</si>
  <si>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</si>
  <si>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</si>
  <si>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</si>
  <si>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</si>
  <si>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</si>
  <si>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</si>
  <si>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</si>
  <si>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</si>
  <si>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</si>
  <si>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</si>
  <si>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</si>
  <si>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</si>
  <si>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</si>
  <si>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</si>
  <si>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</si>
  <si>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</si>
  <si>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</si>
  <si>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</si>
  <si>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</si>
  <si>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</si>
  <si>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</si>
  <si>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</si>
  <si>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</si>
  <si>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</si>
  <si>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</si>
  <si>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</si>
  <si>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</si>
  <si>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</si>
  <si>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</si>
  <si>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</si>
  <si>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</si>
  <si>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</si>
  <si>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</si>
  <si>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</si>
  <si>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</si>
  <si>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</si>
  <si>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</si>
  <si>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</si>
  <si>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</si>
  <si>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</si>
  <si>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</si>
  <si>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</si>
  <si>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</si>
  <si>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</si>
  <si>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</si>
  <si>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</si>
  <si>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</si>
  <si>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</si>
  <si>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</si>
  <si>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</si>
  <si>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</si>
  <si>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</si>
  <si>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</si>
  <si>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</si>
  <si>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</si>
  <si>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</si>
  <si>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</si>
  <si>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</si>
  <si>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</si>
  <si>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</si>
  <si>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</si>
  <si>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</si>
  <si>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</si>
  <si>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</si>
  <si>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</si>
  <si>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</si>
  <si>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</si>
  <si>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</si>
  <si>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</si>
  <si>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</si>
  <si>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</si>
  <si>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</si>
  <si>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</si>
  <si>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</si>
  <si>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</si>
  <si>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</si>
  <si>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</si>
  <si>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</si>
  <si>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</si>
  <si>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</si>
  <si>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</si>
  <si>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</si>
  <si>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</si>
  <si>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</si>
  <si>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</si>
  <si>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</si>
  <si>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</si>
  <si>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</si>
  <si>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</si>
  <si>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</si>
  <si>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</si>
  <si>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</si>
  <si>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</si>
  <si>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</si>
  <si>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</si>
  <si>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</si>
  <si>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</si>
  <si>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</si>
  <si>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</si>
  <si>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</si>
  <si>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</si>
  <si>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</si>
  <si>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</si>
  <si>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</si>
  <si>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</si>
  <si>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</si>
  <si>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</si>
  <si>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</si>
  <si>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</si>
  <si>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</si>
  <si>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</si>
  <si>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</si>
  <si>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</si>
  <si>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</si>
  <si>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</si>
  <si>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</si>
  <si>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</si>
  <si>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</si>
  <si>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</si>
  <si>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</si>
  <si>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</si>
  <si>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</si>
  <si>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</si>
  <si>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</si>
  <si>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</si>
  <si>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</si>
  <si>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</si>
  <si>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</si>
  <si>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</si>
  <si>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</si>
  <si>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</si>
  <si>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</si>
  <si>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</si>
  <si>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</si>
  <si>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</si>
  <si>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</si>
  <si>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</si>
  <si>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</si>
  <si>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</si>
  <si>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</si>
  <si>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</si>
  <si>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</si>
  <si>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</si>
  <si>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</si>
  <si>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</si>
  <si>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</si>
  <si>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</si>
  <si>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</si>
  <si>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</si>
  <si>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</si>
  <si>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</si>
  <si>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</si>
  <si>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</si>
  <si>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</si>
  <si>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</si>
  <si>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</si>
  <si>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</si>
  <si>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</si>
  <si>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</si>
  <si>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</si>
  <si>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</si>
  <si>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</si>
  <si>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</si>
  <si>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</si>
  <si>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</si>
  <si>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</si>
  <si>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</si>
  <si>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</si>
  <si>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</si>
  <si>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</si>
  <si>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</si>
  <si>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</si>
  <si>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</si>
  <si>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</si>
  <si>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</si>
  <si>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</si>
  <si>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</si>
  <si>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</si>
  <si>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</si>
  <si>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</si>
  <si>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</si>
  <si>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</si>
  <si>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</si>
  <si>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</si>
  <si>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</si>
  <si>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</si>
  <si>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</si>
  <si>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</si>
  <si>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</si>
  <si>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</si>
  <si>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</si>
  <si>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</si>
  <si>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</si>
  <si>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</si>
  <si>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</si>
  <si>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</si>
  <si>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</si>
  <si>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</si>
  <si>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</si>
  <si>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</si>
  <si>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</si>
  <si>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</si>
  <si>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</si>
  <si>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</si>
  <si>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</si>
  <si>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</si>
  <si>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</si>
  <si>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</si>
  <si>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</si>
  <si>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</si>
  <si>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</si>
  <si>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</si>
  <si>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</si>
  <si>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</si>
  <si>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</si>
  <si>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</si>
  <si>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</si>
  <si>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</si>
  <si>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</si>
  <si>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</si>
  <si>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</si>
  <si>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</si>
  <si>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</si>
  <si>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</si>
  <si>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</si>
  <si>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</si>
  <si>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</si>
  <si>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</si>
  <si>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</si>
  <si>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</si>
  <si>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</si>
  <si>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</si>
  <si>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</si>
  <si>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</si>
  <si>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</si>
  <si>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</si>
  <si>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</si>
  <si>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</si>
  <si>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</si>
  <si>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</si>
  <si>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</si>
  <si>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</si>
  <si>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</si>
  <si>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</si>
  <si>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</si>
  <si>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</si>
  <si>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</si>
  <si>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</si>
  <si>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</si>
  <si>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</si>
  <si>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</si>
  <si>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</si>
  <si>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</si>
  <si>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</si>
  <si>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</si>
  <si>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</si>
  <si>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</si>
  <si>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</si>
  <si>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</si>
  <si>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</si>
  <si>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</si>
  <si>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</si>
  <si>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</si>
  <si>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</si>
  <si>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</si>
  <si>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</si>
  <si>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</si>
  <si>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</si>
  <si>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</si>
  <si>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</si>
  <si>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</si>
  <si>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</si>
  <si>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</si>
  <si>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</si>
  <si>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</si>
  <si>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</si>
  <si>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</si>
  <si>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</si>
  <si>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</si>
  <si>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</si>
  <si>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</si>
  <si>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</si>
  <si>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</si>
  <si>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</si>
  <si>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</si>
  <si>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</si>
  <si>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</si>
  <si>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</si>
  <si>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</si>
  <si>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</si>
  <si>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</si>
  <si>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</si>
  <si>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</si>
  <si>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</si>
  <si>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</si>
  <si>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</si>
  <si>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</si>
  <si>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</si>
  <si>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</si>
  <si>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</si>
  <si>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</si>
  <si>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</si>
  <si>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</si>
  <si>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</si>
  <si>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</si>
  <si>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</si>
  <si>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</si>
  <si>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</si>
  <si>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</si>
  <si>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</si>
  <si>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</si>
  <si>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</si>
  <si>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</si>
  <si>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</si>
  <si>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</si>
  <si>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</si>
  <si>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</si>
  <si>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</si>
  <si>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</si>
  <si>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</si>
  <si>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</si>
  <si>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</si>
  <si>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</si>
  <si>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</si>
  <si>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</si>
  <si>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</si>
  <si>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</si>
  <si>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</si>
  <si>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</si>
  <si>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</si>
  <si>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</si>
  <si>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</si>
  <si>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</si>
  <si>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</si>
  <si>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</si>
  <si>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</si>
  <si>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</si>
  <si>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</si>
  <si>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</si>
  <si>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</si>
  <si>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</si>
  <si>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</si>
  <si>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</si>
  <si>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</si>
  <si>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</si>
  <si>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</si>
  <si>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</si>
  <si>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</si>
  <si>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</si>
  <si>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</si>
  <si>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</si>
  <si>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</si>
  <si>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</si>
  <si>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</si>
  <si>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</si>
  <si>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</si>
  <si>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</si>
  <si>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</si>
  <si>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</si>
  <si>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</si>
  <si>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</si>
  <si>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</si>
  <si>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</si>
  <si>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</si>
  <si>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</si>
  <si>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</si>
  <si>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</si>
  <si>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</si>
  <si>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</si>
  <si>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</si>
  <si>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</si>
  <si>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</si>
  <si>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</si>
  <si>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</si>
  <si>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</si>
  <si>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</si>
  <si>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</si>
  <si>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</si>
  <si>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</si>
  <si>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</si>
  <si>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</si>
  <si>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</si>
  <si>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</si>
  <si>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</si>
  <si>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</si>
  <si>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</si>
  <si>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</si>
  <si>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</si>
  <si>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</si>
  <si>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</si>
  <si>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</si>
  <si>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</si>
  <si>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</si>
  <si>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</si>
  <si>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</si>
  <si>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</si>
  <si>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</si>
  <si>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</si>
  <si>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</si>
  <si>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</si>
  <si>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</si>
  <si>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</si>
  <si>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</si>
  <si>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</si>
  <si>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</si>
  <si>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</si>
  <si>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</si>
  <si>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</si>
  <si>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</si>
  <si>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</si>
  <si>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</si>
  <si>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</si>
  <si>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</si>
  <si>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</si>
  <si>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</si>
  <si>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</si>
  <si>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</si>
  <si>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</si>
  <si>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</si>
  <si>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</si>
  <si>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</si>
  <si>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</si>
  <si>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</si>
  <si>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</si>
  <si>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</si>
  <si>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</si>
  <si>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</si>
  <si>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</si>
  <si>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</si>
  <si>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</si>
  <si>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</si>
  <si>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</si>
  <si>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</si>
  <si>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</si>
  <si>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</si>
  <si>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</si>
  <si>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</si>
  <si>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</si>
  <si>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</si>
  <si>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</si>
  <si>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</si>
  <si>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</si>
  <si>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</si>
  <si>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</si>
  <si>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</si>
  <si>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</si>
  <si>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</si>
  <si>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</si>
  <si>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</si>
  <si>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</si>
  <si>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</si>
  <si>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</si>
  <si>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</si>
  <si>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</si>
  <si>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</si>
  <si>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</si>
  <si>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</si>
  <si>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</si>
  <si>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</si>
  <si>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</si>
  <si>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</si>
  <si>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</si>
  <si>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</si>
  <si>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</si>
  <si>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</si>
  <si>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</si>
  <si>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</si>
  <si>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</si>
  <si>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</si>
  <si>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</si>
  <si>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</si>
  <si>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</si>
  <si>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</si>
  <si>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</si>
  <si>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</si>
  <si>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</si>
  <si>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</si>
  <si>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</si>
  <si>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</si>
  <si>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</si>
  <si>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</si>
  <si>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</si>
  <si>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</si>
  <si>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</si>
  <si>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</si>
  <si>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</si>
  <si>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</si>
  <si>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</si>
  <si>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</si>
  <si>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</si>
  <si>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</si>
  <si>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</si>
  <si>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</si>
  <si>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</si>
  <si>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</si>
  <si>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</si>
  <si>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</si>
  <si>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</si>
  <si>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</si>
  <si>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</si>
  <si>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</si>
  <si>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</si>
  <si>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</si>
  <si>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</si>
  <si>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</si>
  <si>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</si>
  <si>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</si>
  <si>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</si>
  <si>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</si>
  <si>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</si>
  <si>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</si>
  <si>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</si>
  <si>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</si>
  <si>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</si>
  <si>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</si>
  <si>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</si>
  <si>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</si>
  <si>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</si>
  <si>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</si>
  <si>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</si>
  <si>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</si>
  <si>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</si>
  <si>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</si>
  <si>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</si>
  <si>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</si>
  <si>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</si>
  <si>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</si>
  <si>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</si>
  <si>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</si>
  <si>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</si>
  <si>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</si>
  <si>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</si>
  <si>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</si>
  <si>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</si>
  <si>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</si>
  <si>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</si>
  <si>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</si>
  <si>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</si>
  <si>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</si>
  <si>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</si>
  <si>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</si>
  <si>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</si>
  <si>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</si>
  <si>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</si>
  <si>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</si>
  <si>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</si>
  <si>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</si>
  <si>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</si>
  <si>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</si>
  <si>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</si>
  <si>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</si>
  <si>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</si>
  <si>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</si>
  <si>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</si>
  <si>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</si>
  <si>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</si>
  <si>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</si>
  <si>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</si>
  <si>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</si>
  <si>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</si>
  <si>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</si>
  <si>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</si>
  <si>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</si>
  <si>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</si>
  <si>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</si>
  <si>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</si>
  <si>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</si>
  <si>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</si>
  <si>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</si>
  <si>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</si>
  <si>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</si>
  <si>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</si>
  <si>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</si>
  <si>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</si>
  <si>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</si>
  <si>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</si>
  <si>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</si>
  <si>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</si>
  <si>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</si>
  <si>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</si>
  <si>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</si>
  <si>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</si>
  <si>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</si>
  <si>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</si>
  <si>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</si>
  <si>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</si>
  <si>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</si>
  <si>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</si>
  <si>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</si>
  <si>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</si>
  <si>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</si>
  <si>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</si>
  <si>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</si>
  <si>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</si>
  <si>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</si>
  <si>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</si>
  <si>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</si>
  <si>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</si>
  <si>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</si>
  <si>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</si>
  <si>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</si>
  <si>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</si>
  <si>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</si>
  <si>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</si>
  <si>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</si>
  <si>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</si>
  <si>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</si>
  <si>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</si>
  <si>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</si>
  <si>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</si>
  <si>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</si>
  <si>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</si>
  <si>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</si>
  <si>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</si>
  <si>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</si>
  <si>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</si>
  <si>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</si>
  <si>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</si>
  <si>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</si>
  <si>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</si>
  <si>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</si>
  <si>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</si>
  <si>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</si>
  <si>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</si>
  <si>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</si>
  <si>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</si>
  <si>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</si>
  <si>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</si>
  <si>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</si>
  <si>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</si>
  <si>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</si>
  <si>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</si>
  <si>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</si>
  <si>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</si>
  <si>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</si>
  <si>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</si>
  <si>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</si>
  <si>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</si>
  <si>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</si>
  <si>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</si>
  <si>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</si>
  <si>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</si>
  <si>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</si>
  <si>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</si>
  <si>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</si>
  <si>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</si>
  <si>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</si>
  <si>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</si>
  <si>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</si>
  <si>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</si>
  <si>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</si>
  <si>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</si>
  <si>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</si>
  <si>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</si>
  <si>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</si>
  <si>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</si>
  <si>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</si>
  <si>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</si>
  <si>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</si>
  <si>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</si>
  <si>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</si>
  <si>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</si>
  <si>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</si>
  <si>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</si>
  <si>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</si>
  <si>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</si>
  <si>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</si>
  <si>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</si>
  <si>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</si>
  <si>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</si>
  <si>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</si>
  <si>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</si>
  <si>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</si>
  <si>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</si>
  <si>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</si>
  <si>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</si>
  <si>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</si>
  <si>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</si>
  <si>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</si>
  <si>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</si>
  <si>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</si>
  <si>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</si>
  <si>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</si>
  <si>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</si>
  <si>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</si>
  <si>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</si>
  <si>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</si>
  <si>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</si>
  <si>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</si>
  <si>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</si>
  <si>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</si>
  <si>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</si>
  <si>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</si>
  <si>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</si>
  <si>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</si>
  <si>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</si>
  <si>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</si>
  <si>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</si>
  <si>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</si>
  <si>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</si>
  <si>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</si>
  <si>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</si>
  <si>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</si>
  <si>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</si>
  <si>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</si>
  <si>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</si>
  <si>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</si>
  <si>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</si>
  <si>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</si>
  <si>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</si>
  <si>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</si>
  <si>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</si>
  <si>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</si>
  <si>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</si>
  <si>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</si>
  <si>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</si>
  <si>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</si>
  <si>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</si>
  <si>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</si>
  <si>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</si>
  <si>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</si>
  <si>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</si>
  <si>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</si>
  <si>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</si>
  <si>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</si>
  <si>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</si>
  <si>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</si>
  <si>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</si>
  <si>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</si>
  <si>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</si>
  <si>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</si>
  <si>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</si>
  <si>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</si>
  <si>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</si>
  <si>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</si>
  <si>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</si>
  <si>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</si>
  <si>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</si>
  <si>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</si>
  <si>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</si>
  <si>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</si>
  <si>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</si>
  <si>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</si>
  <si>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</si>
  <si>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</si>
  <si>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</si>
  <si>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</si>
  <si>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</si>
  <si>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</si>
  <si>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</si>
  <si>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</si>
  <si>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</si>
  <si>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</si>
  <si>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</si>
  <si>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</si>
  <si>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</si>
  <si>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</si>
  <si>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</si>
  <si>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</si>
  <si>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</si>
  <si>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</si>
  <si>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</si>
  <si>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</si>
  <si>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</si>
  <si>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</si>
  <si>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</si>
  <si>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</si>
  <si>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</si>
  <si>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</si>
  <si>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</si>
  <si>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</si>
  <si>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</si>
  <si>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</si>
  <si>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</si>
  <si>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</si>
  <si>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</si>
  <si>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</si>
  <si>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</si>
  <si>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</si>
  <si>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</si>
  <si>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</si>
  <si>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</si>
  <si>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</si>
  <si>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</si>
  <si>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</si>
  <si>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</si>
  <si>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</si>
  <si>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</si>
  <si>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</si>
  <si>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</si>
  <si>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</si>
  <si>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</si>
  <si>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</si>
  <si>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</si>
  <si>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</si>
  <si>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</si>
  <si>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</si>
  <si>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</si>
  <si>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</si>
  <si>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</si>
  <si>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</si>
  <si>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</si>
  <si>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</si>
  <si>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</si>
  <si>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</si>
  <si>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</si>
  <si>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</si>
  <si>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</si>
  <si>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</si>
  <si>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</si>
  <si>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</si>
  <si>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</si>
  <si>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</si>
  <si>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</si>
  <si>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</si>
  <si>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</si>
  <si>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</si>
  <si>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</si>
  <si>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</si>
  <si>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</si>
  <si>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</si>
  <si>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</si>
  <si>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</si>
  <si>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</si>
  <si>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</si>
  <si>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</si>
  <si>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</si>
  <si>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</si>
  <si>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</si>
  <si>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</si>
  <si>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</si>
  <si>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</si>
  <si>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</si>
  <si>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</si>
  <si>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</si>
  <si>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</si>
  <si>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</si>
  <si>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</si>
  <si>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</si>
  <si>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</si>
  <si>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</si>
  <si>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</si>
  <si>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</si>
  <si>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</si>
  <si>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</si>
  <si>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</si>
  <si>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</si>
  <si>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</si>
  <si>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</si>
  <si>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</si>
  <si>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</si>
  <si>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</si>
  <si>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</si>
  <si>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</si>
  <si>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</si>
  <si>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</si>
  <si>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</si>
  <si>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</si>
  <si>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</si>
  <si>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</si>
  <si>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</si>
  <si>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</si>
  <si>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</si>
  <si>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</si>
  <si>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</si>
  <si>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</si>
  <si>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</si>
  <si>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</si>
  <si>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</si>
  <si>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</si>
  <si>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</si>
  <si>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</si>
  <si>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</si>
  <si>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</si>
  <si>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</si>
  <si>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</si>
  <si>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</si>
  <si>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</si>
  <si>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</si>
  <si>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</si>
  <si>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</si>
  <si>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</si>
  <si>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</si>
  <si>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</si>
  <si>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</si>
  <si>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</si>
  <si>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</si>
  <si>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</si>
  <si>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</si>
  <si>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</si>
  <si>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</si>
  <si>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</si>
  <si>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</si>
  <si>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</si>
  <si>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</si>
  <si>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</si>
  <si>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</si>
  <si>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</si>
  <si>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</si>
  <si>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</si>
  <si>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</si>
  <si>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</si>
  <si>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</si>
  <si>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</si>
  <si>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</si>
  <si>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</si>
  <si>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</si>
  <si>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</si>
  <si>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</si>
  <si>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</si>
  <si>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</si>
  <si>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</si>
  <si>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</si>
  <si>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</si>
  <si>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</si>
  <si>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</si>
  <si>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</si>
  <si>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</si>
  <si>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</si>
  <si>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</si>
  <si>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</si>
  <si>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</si>
  <si>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</si>
  <si>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</si>
  <si>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</si>
  <si>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</si>
  <si>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</si>
  <si>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</si>
  <si>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</si>
  <si>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</si>
  <si>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</si>
  <si>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</si>
  <si>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</si>
  <si>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</si>
  <si>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</si>
  <si>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</si>
  <si>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</si>
  <si>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</si>
  <si>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</si>
  <si>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</si>
  <si>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</si>
  <si>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</si>
  <si>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</si>
  <si>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</si>
  <si>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</si>
  <si>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</si>
  <si>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</si>
  <si>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</si>
  <si>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</si>
  <si>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</si>
  <si>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</si>
  <si>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</si>
  <si>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</si>
  <si>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</si>
  <si>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</si>
  <si>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</si>
  <si>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</si>
  <si>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</si>
  <si>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</si>
  <si>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</si>
  <si>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</si>
  <si>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</si>
  <si>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</si>
  <si>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</si>
  <si>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</si>
  <si>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</si>
  <si>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</si>
  <si>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</si>
  <si>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</si>
  <si>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</si>
  <si>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</si>
  <si>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</si>
  <si>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</si>
  <si>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</si>
  <si>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</si>
  <si>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</si>
  <si>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</si>
  <si>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</si>
  <si>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</si>
  <si>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</si>
  <si>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</si>
  <si>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</si>
  <si>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</si>
  <si>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</si>
  <si>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</si>
  <si>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</si>
  <si>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</si>
  <si>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</si>
  <si>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</si>
  <si>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</si>
  <si>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</si>
  <si>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</si>
  <si>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</si>
  <si>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</si>
  <si>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</si>
  <si>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</si>
  <si>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</si>
  <si>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</si>
  <si>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</si>
  <si>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</si>
  <si>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</si>
  <si>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</si>
  <si>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</si>
  <si>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</si>
  <si>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</si>
  <si>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</si>
  <si>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</si>
  <si>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</si>
  <si>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</si>
  <si>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</si>
  <si>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</si>
  <si>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</si>
  <si>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</si>
  <si>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</si>
  <si>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</si>
  <si>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</si>
  <si>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</si>
  <si>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</si>
  <si>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</si>
  <si>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</si>
  <si>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</si>
  <si>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</si>
  <si>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</si>
  <si>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</si>
  <si>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</si>
  <si>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</si>
  <si>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</si>
  <si>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</si>
  <si>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</si>
  <si>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</si>
  <si>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</si>
  <si>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</si>
  <si>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</si>
  <si>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</si>
  <si>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</si>
  <si>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</si>
  <si>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</si>
  <si>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</si>
  <si>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</si>
  <si>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</si>
  <si>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</si>
  <si>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</si>
  <si>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</si>
  <si>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</si>
  <si>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</si>
  <si>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</si>
  <si>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</si>
  <si>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</si>
  <si>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</si>
  <si>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</si>
  <si>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</si>
  <si>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</si>
  <si>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</si>
  <si>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</si>
  <si>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</si>
  <si>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</si>
  <si>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</si>
  <si>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</si>
  <si>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</si>
  <si>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</si>
  <si>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</si>
  <si>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</si>
  <si>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</si>
  <si>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</si>
  <si>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</si>
  <si>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</si>
  <si>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</si>
  <si>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</si>
  <si>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</si>
  <si>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</si>
  <si>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</si>
  <si>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</si>
  <si>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</si>
  <si>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</si>
  <si>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</si>
  <si>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</si>
  <si>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</si>
  <si>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</si>
  <si>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</si>
  <si>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</si>
  <si>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</si>
  <si>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</si>
  <si>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</si>
  <si>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</si>
  <si>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</si>
  <si>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</si>
  <si>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</si>
  <si>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</si>
  <si>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</si>
  <si>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</si>
  <si>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</si>
  <si>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</si>
  <si>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</si>
  <si>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</si>
  <si>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</si>
  <si>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</si>
  <si>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</si>
  <si>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</si>
  <si>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</si>
  <si>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</si>
  <si>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</si>
  <si>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</si>
  <si>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</si>
  <si>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</si>
  <si>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</si>
  <si>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</si>
  <si>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</si>
  <si>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</si>
  <si>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</si>
  <si>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</si>
  <si>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</si>
  <si>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</si>
  <si>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</si>
  <si>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</si>
  <si>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</si>
  <si>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</si>
  <si>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</si>
  <si>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</si>
  <si>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</si>
  <si>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</si>
  <si>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</si>
  <si>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</si>
  <si>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</si>
  <si>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</si>
  <si>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</si>
  <si>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</si>
  <si>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</si>
  <si>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</si>
  <si>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</si>
  <si>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</si>
  <si>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</si>
  <si>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</si>
  <si>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</si>
  <si>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</si>
  <si>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</si>
  <si>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</si>
  <si>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</si>
  <si>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</si>
  <si>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</si>
  <si>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</si>
  <si>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</si>
  <si>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</si>
  <si>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</si>
  <si>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</si>
  <si>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</si>
  <si>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</si>
  <si>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</si>
  <si>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</si>
  <si>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</si>
  <si>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</si>
  <si>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</si>
  <si>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</si>
  <si>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</si>
  <si>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</si>
  <si>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</si>
  <si>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</si>
  <si>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</si>
  <si>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</si>
  <si>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</si>
  <si>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</si>
  <si>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</si>
  <si>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</si>
  <si>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</si>
  <si>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</si>
  <si>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</si>
  <si>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</si>
  <si>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</si>
  <si>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</si>
  <si>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</si>
  <si>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</si>
  <si>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</si>
  <si>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</si>
  <si>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</si>
  <si>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</si>
  <si>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</si>
  <si>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</si>
  <si>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</si>
  <si>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</si>
  <si>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</si>
  <si>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</si>
  <si>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</si>
  <si>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</si>
  <si>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</si>
  <si>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</si>
  <si>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</si>
  <si>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</si>
  <si>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</si>
  <si>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</si>
  <si>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</si>
  <si>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</si>
  <si>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</si>
  <si>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</si>
  <si>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</si>
  <si>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</si>
  <si>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</si>
  <si>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</si>
  <si>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</si>
  <si>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</si>
  <si>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</si>
  <si>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</si>
  <si>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</si>
  <si>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</si>
  <si>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</si>
  <si>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</si>
  <si>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</si>
  <si>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</si>
  <si>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</si>
  <si>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</si>
  <si>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</si>
  <si>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</si>
  <si>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</si>
  <si>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</si>
  <si>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</si>
  <si>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</si>
  <si>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</si>
  <si>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</si>
  <si>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</si>
  <si>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</si>
  <si>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</si>
  <si>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</si>
  <si>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</si>
  <si>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</si>
  <si>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</si>
  <si>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</si>
  <si>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</si>
  <si>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</si>
  <si>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</si>
  <si>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</si>
  <si>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</si>
  <si>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</si>
  <si>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</si>
  <si>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</si>
  <si>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</si>
  <si>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</si>
  <si>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</si>
  <si>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</si>
  <si>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</si>
  <si>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</si>
  <si>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</si>
  <si>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</si>
  <si>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</si>
  <si>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</si>
  <si>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</si>
  <si>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</si>
  <si>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</si>
  <si>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</si>
  <si>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</si>
  <si>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</si>
  <si>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</si>
  <si>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</si>
  <si>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</si>
  <si>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</si>
  <si>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</si>
  <si>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</si>
  <si>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</si>
  <si>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</si>
  <si>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</si>
  <si>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</si>
  <si>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</si>
  <si>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</si>
  <si>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</si>
  <si>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</si>
  <si>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</si>
  <si>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</si>
  <si>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</si>
  <si>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</si>
  <si>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</si>
  <si>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</si>
  <si>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</si>
  <si>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</si>
  <si>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</si>
  <si>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</si>
  <si>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</si>
  <si>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</si>
  <si>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</si>
  <si>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</si>
  <si>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</si>
  <si>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</si>
  <si>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</si>
  <si>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</si>
  <si>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</si>
  <si>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</si>
  <si>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</si>
  <si>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</si>
  <si>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</si>
  <si>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</si>
  <si>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</si>
  <si>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</si>
  <si>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</si>
  <si>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</si>
  <si>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</si>
  <si>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</si>
  <si>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</si>
  <si>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</si>
  <si>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</si>
  <si>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</si>
  <si>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</si>
  <si>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</si>
  <si>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</si>
  <si>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</si>
  <si>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</si>
  <si>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</si>
  <si>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</si>
  <si>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</si>
  <si>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</si>
  <si>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</si>
  <si>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</si>
  <si>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</si>
  <si>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</si>
  <si>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</si>
  <si>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</si>
  <si>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</si>
  <si>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</si>
  <si>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</si>
  <si>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</si>
  <si>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</si>
  <si>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</si>
  <si>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</si>
  <si>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</si>
  <si>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</si>
  <si>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</si>
  <si>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</si>
  <si>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</si>
  <si>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</si>
  <si>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</si>
  <si>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</si>
  <si>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</si>
  <si>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</si>
  <si>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</si>
  <si>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</si>
  <si>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</si>
  <si>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</si>
  <si>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</si>
  <si>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</si>
  <si>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</si>
  <si>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</si>
  <si>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</si>
  <si>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</si>
  <si>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</si>
  <si>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</si>
  <si>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</si>
  <si>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</si>
  <si>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</si>
  <si>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</si>
  <si>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</si>
  <si>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</si>
  <si>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</si>
  <si>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</si>
  <si>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</si>
  <si>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</si>
  <si>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</si>
  <si>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</si>
  <si>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</si>
  <si>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</si>
  <si>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</si>
  <si>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</si>
  <si>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</si>
  <si>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</si>
  <si>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</si>
  <si>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</si>
  <si>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</si>
  <si>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</si>
  <si>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</si>
  <si>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</si>
  <si>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</si>
  <si>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</si>
  <si>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</si>
  <si>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</si>
  <si>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</si>
  <si>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</si>
  <si>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</si>
  <si>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</si>
  <si>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</si>
  <si>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</si>
  <si>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</si>
  <si>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</si>
  <si>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</si>
  <si>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</si>
  <si>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</si>
  <si>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</si>
  <si>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</si>
  <si>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</si>
  <si>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</si>
  <si>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</si>
  <si>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</si>
  <si>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</si>
  <si>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</si>
  <si>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</si>
  <si>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</si>
  <si>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</si>
  <si>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</si>
  <si>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</si>
  <si>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</si>
  <si>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</si>
  <si>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</si>
  <si>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</si>
  <si>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</si>
  <si>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</si>
  <si>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</si>
  <si>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</si>
  <si>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</si>
  <si>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</si>
  <si>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</si>
  <si>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</si>
  <si>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</si>
  <si>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</si>
  <si>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</si>
  <si>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</si>
  <si>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</si>
  <si>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</si>
  <si>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</si>
  <si>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</si>
  <si>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</si>
  <si>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</si>
  <si>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</si>
  <si>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</si>
  <si>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</si>
  <si>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</si>
  <si>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</si>
  <si>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</si>
  <si>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</si>
  <si>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</si>
  <si>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</si>
  <si>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</si>
  <si>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</si>
  <si>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</si>
  <si>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</si>
  <si>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</si>
  <si>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</si>
  <si>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</si>
  <si>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</si>
  <si>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</si>
  <si>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</si>
  <si>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</si>
  <si>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</si>
  <si>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</si>
  <si>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</si>
  <si>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</si>
  <si>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</si>
  <si>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</si>
  <si>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</si>
  <si>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</si>
  <si>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</si>
  <si>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</si>
  <si>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</si>
  <si>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</si>
  <si>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</si>
  <si>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</si>
  <si>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</si>
  <si>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</si>
  <si>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</si>
  <si>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</si>
  <si>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</si>
  <si>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</si>
  <si>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</si>
  <si>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</si>
  <si>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</si>
  <si>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</si>
  <si>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</si>
  <si>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</si>
  <si>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</si>
  <si>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</si>
  <si>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</si>
  <si>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</si>
  <si>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</si>
  <si>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</si>
  <si>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</si>
  <si>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</si>
  <si>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</si>
  <si>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</si>
  <si>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</si>
  <si>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</si>
  <si>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</si>
  <si>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</si>
  <si>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</si>
  <si>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</si>
  <si>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</si>
  <si>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</si>
  <si>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</si>
  <si>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</si>
  <si>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</si>
  <si>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</si>
  <si>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</si>
  <si>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</si>
  <si>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</si>
  <si>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</si>
  <si>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</si>
  <si>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</si>
  <si>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</si>
  <si>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</si>
  <si>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</si>
  <si>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</si>
  <si>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</si>
  <si>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</si>
  <si>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</si>
  <si>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</si>
  <si>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</si>
  <si>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</si>
  <si>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</si>
  <si>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</si>
  <si>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</si>
  <si>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</si>
  <si>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</si>
  <si>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</si>
  <si>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</si>
  <si>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</si>
  <si>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</si>
  <si>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</si>
  <si>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</si>
  <si>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</si>
  <si>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</si>
  <si>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</si>
  <si>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</si>
  <si>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</si>
  <si>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</si>
  <si>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</si>
  <si>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</si>
  <si>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</si>
  <si>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</si>
  <si>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</si>
  <si>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</si>
  <si>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</si>
  <si>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</si>
  <si>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</si>
  <si>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</si>
  <si>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</si>
  <si>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</si>
  <si>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</si>
  <si>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</si>
  <si>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</si>
  <si>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</si>
  <si>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</si>
  <si>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</si>
  <si>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</si>
  <si>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</si>
  <si>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</si>
  <si>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</si>
  <si>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</si>
  <si>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</si>
  <si>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</si>
  <si>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</si>
  <si>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</si>
  <si>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</si>
  <si>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</si>
  <si>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</si>
  <si>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</si>
  <si>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</si>
  <si>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</si>
  <si>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</si>
  <si>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</si>
  <si>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</si>
  <si>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</si>
  <si>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</si>
  <si>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</si>
  <si>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</si>
  <si>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</si>
  <si>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</si>
  <si>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</si>
  <si>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</si>
  <si>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</si>
  <si>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</si>
  <si>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</si>
  <si>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</si>
  <si>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</si>
  <si>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</si>
  <si>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</si>
  <si>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</si>
  <si>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</si>
  <si>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</si>
  <si>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</si>
  <si>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</si>
  <si>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</si>
  <si>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</si>
  <si>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</si>
  <si>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</si>
  <si>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</si>
  <si>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</si>
  <si>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</si>
  <si>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</si>
  <si>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</si>
  <si>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</si>
  <si>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</si>
  <si>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</si>
  <si>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</si>
  <si>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</si>
  <si>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</si>
  <si>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</si>
  <si>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</si>
  <si>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</si>
  <si>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</si>
  <si>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</si>
  <si>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</si>
  <si>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</si>
  <si>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</si>
  <si>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</si>
  <si>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</si>
  <si>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</si>
  <si>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</si>
  <si>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</si>
  <si>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</si>
  <si>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</si>
  <si>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</si>
  <si>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</si>
  <si>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</si>
  <si>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</si>
  <si>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</si>
  <si>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</si>
  <si>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</si>
  <si>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</si>
  <si>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</si>
  <si>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</si>
  <si>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</si>
  <si>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</si>
  <si>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</si>
  <si>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</si>
  <si>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</si>
  <si>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</si>
  <si>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</si>
  <si>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</si>
  <si>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</si>
  <si>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</si>
  <si>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</si>
  <si>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</si>
  <si>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</si>
  <si>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</si>
  <si>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</si>
  <si>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</si>
  <si>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</si>
  <si>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</si>
  <si>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</si>
  <si>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</si>
  <si>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</si>
  <si>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</si>
  <si>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</si>
  <si>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</si>
  <si>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</si>
  <si>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</si>
  <si>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</si>
  <si>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</si>
  <si>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</si>
  <si>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</si>
  <si>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</si>
  <si>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</si>
  <si>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</si>
  <si>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</si>
  <si>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</si>
  <si>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</si>
  <si>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</si>
  <si>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</si>
  <si>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</si>
  <si>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</si>
  <si>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</si>
  <si>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</si>
  <si>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</si>
  <si>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</si>
  <si>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</si>
  <si>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</si>
  <si>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</si>
  <si>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</si>
  <si>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</si>
  <si>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</si>
  <si>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</si>
  <si>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</si>
  <si>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</si>
  <si>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</si>
  <si>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</si>
  <si>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</si>
  <si>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</si>
  <si>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</si>
  <si>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</si>
  <si>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</si>
  <si>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</si>
  <si>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</si>
  <si>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</si>
  <si>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</si>
  <si>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</si>
  <si>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</si>
  <si>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</si>
  <si>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</si>
  <si>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</si>
  <si>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</si>
  <si>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</si>
  <si>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</si>
  <si>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</si>
  <si>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</si>
  <si>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</si>
  <si>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</si>
  <si>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</si>
  <si>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</si>
  <si>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</si>
  <si>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</si>
  <si>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</si>
  <si>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</si>
  <si>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</si>
  <si>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</si>
  <si>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</si>
  <si>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</si>
  <si>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</si>
  <si>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</si>
  <si>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</si>
  <si>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</si>
  <si>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</si>
  <si>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</si>
  <si>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</si>
  <si>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</si>
  <si>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</si>
  <si>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</si>
  <si>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</si>
  <si>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</si>
  <si>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</si>
  <si>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</si>
  <si>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</si>
  <si>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</si>
  <si>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</si>
  <si>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</si>
  <si>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</si>
  <si>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</si>
  <si>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</si>
  <si>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</si>
  <si>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</si>
  <si>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</si>
  <si>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</si>
  <si>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</si>
  <si>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</si>
  <si>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</si>
  <si>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</si>
  <si>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</si>
  <si>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</si>
  <si>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</si>
  <si>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</si>
  <si>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</si>
  <si>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</si>
  <si>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</si>
  <si>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</si>
  <si>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</si>
  <si>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</si>
  <si>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</si>
  <si>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</si>
  <si>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</si>
  <si>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</si>
  <si>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</si>
  <si>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</si>
  <si>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</si>
  <si>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</si>
  <si>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</si>
  <si>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</si>
  <si>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</si>
  <si>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</si>
  <si>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</si>
  <si>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</si>
  <si>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</si>
  <si>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</si>
  <si>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</si>
  <si>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</si>
  <si>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</si>
  <si>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</si>
  <si>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</si>
  <si>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</si>
  <si>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</si>
  <si>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</si>
  <si>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</si>
  <si>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</si>
  <si>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</si>
  <si>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</si>
  <si>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</si>
  <si>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</si>
  <si>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</si>
  <si>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</si>
  <si>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</si>
  <si>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</si>
  <si>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</si>
  <si>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</si>
  <si>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</si>
  <si>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</si>
  <si>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</si>
  <si>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</si>
  <si>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</si>
  <si>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</si>
  <si>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</si>
  <si>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</si>
  <si>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</si>
  <si>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</si>
  <si>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</si>
  <si>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</si>
  <si>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</si>
  <si>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</si>
  <si>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</si>
  <si>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</si>
  <si>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</si>
  <si>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</si>
  <si>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</si>
  <si>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</si>
  <si>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</si>
  <si>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</si>
  <si>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</si>
  <si>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</si>
  <si>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</si>
  <si>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</si>
  <si>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</si>
  <si>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</si>
  <si>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</si>
  <si>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</si>
  <si>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</si>
  <si>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</si>
  <si>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</si>
  <si>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</si>
  <si>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</si>
  <si>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</si>
  <si>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</si>
  <si>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</si>
  <si>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</si>
  <si>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</si>
  <si>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</si>
  <si>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</si>
  <si>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</si>
  <si>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</si>
  <si>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</si>
  <si>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</si>
  <si>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</si>
  <si>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</si>
  <si>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</si>
  <si>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</si>
  <si>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</si>
  <si>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</si>
  <si>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</si>
  <si>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</si>
  <si>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</si>
  <si>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</si>
  <si>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</si>
  <si>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</si>
  <si>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</si>
  <si>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</si>
  <si>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</si>
  <si>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</si>
  <si>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</si>
  <si>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</si>
  <si>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</si>
  <si>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</si>
  <si>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</si>
  <si>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</si>
  <si>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</si>
  <si>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</si>
  <si>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</si>
  <si>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</si>
  <si>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</si>
  <si>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</si>
  <si>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</si>
  <si>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</si>
  <si>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</si>
  <si>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</si>
  <si>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</si>
  <si>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</si>
  <si>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</si>
  <si>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</si>
  <si>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</si>
  <si>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</si>
  <si>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</si>
  <si>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</si>
  <si>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</si>
  <si>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</si>
  <si>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</si>
  <si>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</si>
  <si>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</si>
  <si>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</si>
  <si>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</si>
  <si>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</si>
  <si>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</si>
  <si>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</si>
  <si>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</si>
  <si>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</si>
  <si>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</si>
  <si>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</si>
  <si>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</si>
  <si>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</si>
  <si>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</si>
  <si>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</si>
  <si>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</si>
  <si>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</si>
  <si>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</si>
  <si>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</si>
  <si>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</si>
  <si>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</si>
  <si>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</si>
  <si>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</si>
  <si>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</si>
  <si>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</si>
  <si>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</si>
  <si>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</si>
  <si>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</si>
  <si>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</si>
  <si>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</si>
  <si>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</si>
  <si>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</si>
  <si>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</si>
  <si>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</si>
  <si>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</si>
  <si>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</si>
  <si>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</si>
  <si>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</si>
  <si>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</si>
  <si>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</si>
  <si>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</si>
  <si>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</si>
  <si>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</si>
  <si>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</si>
  <si>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</si>
  <si>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</si>
  <si>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</si>
  <si>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</si>
  <si>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</si>
  <si>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</si>
  <si>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</si>
  <si>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</si>
  <si>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</si>
  <si>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</si>
  <si>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</si>
  <si>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</si>
  <si>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</si>
  <si>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</si>
  <si>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</si>
  <si>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</si>
  <si>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</si>
  <si>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</si>
  <si>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</si>
  <si>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</si>
  <si>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</si>
  <si>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</si>
  <si>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</si>
  <si>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</si>
  <si>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</si>
  <si>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</si>
  <si>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</si>
  <si>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</si>
  <si>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</si>
  <si>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</si>
  <si>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</si>
  <si>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</si>
  <si>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</si>
  <si>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</si>
  <si>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</si>
  <si>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</si>
  <si>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</si>
  <si>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</si>
  <si>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</si>
  <si>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</si>
  <si>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</si>
  <si>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</si>
  <si>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</si>
  <si>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</si>
  <si>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</si>
  <si>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</si>
  <si>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</si>
  <si>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</si>
  <si>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</si>
  <si>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</si>
  <si>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</si>
  <si>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</si>
  <si>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</si>
  <si>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</si>
  <si>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</si>
  <si>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</si>
  <si>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</si>
  <si>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</si>
  <si>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</si>
  <si>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</si>
  <si>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</si>
  <si>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</si>
  <si>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</si>
  <si>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</si>
  <si>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</si>
  <si>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</si>
  <si>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</si>
  <si>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</si>
  <si>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</si>
  <si>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</si>
  <si>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</si>
  <si>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</si>
  <si>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</si>
  <si>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</si>
  <si>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</si>
  <si>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</si>
  <si>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</si>
  <si>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</si>
  <si>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</si>
  <si>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</si>
  <si>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</si>
  <si>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</si>
  <si>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</si>
  <si>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</si>
  <si>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</si>
  <si>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</si>
  <si>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</si>
  <si>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</si>
  <si>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</si>
  <si>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</si>
  <si>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</si>
  <si>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</si>
  <si>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</si>
  <si>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</si>
  <si>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</si>
  <si>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</si>
  <si>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</si>
  <si>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</si>
  <si>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</si>
  <si>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</si>
  <si>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</si>
  <si>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</si>
  <si>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</si>
  <si>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</si>
  <si>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</si>
  <si>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</si>
  <si>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</si>
  <si>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</si>
  <si>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</si>
  <si>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</si>
  <si>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</si>
  <si>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</si>
  <si>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</si>
  <si>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</si>
  <si>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</si>
  <si>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</si>
  <si>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</si>
  <si>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</si>
  <si>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</si>
  <si>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</si>
  <si>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</si>
  <si>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</si>
  <si>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</si>
  <si>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</si>
  <si>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</si>
  <si>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</si>
  <si>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</si>
  <si>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</si>
  <si>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</si>
  <si>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</si>
  <si>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</si>
  <si>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</si>
  <si>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</si>
  <si>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</si>
  <si>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</si>
  <si>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</si>
  <si>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</si>
  <si>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</si>
  <si>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</si>
  <si>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</si>
  <si>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</si>
  <si>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</si>
  <si>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</si>
  <si>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</si>
  <si>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</si>
  <si>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</si>
  <si>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</si>
  <si>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</si>
  <si>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</si>
  <si>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</si>
  <si>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</si>
  <si>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</si>
  <si>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</si>
  <si>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</si>
  <si>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</si>
  <si>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</si>
  <si>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</si>
  <si>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</si>
  <si>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</si>
  <si>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</si>
  <si>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</si>
  <si>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</si>
  <si>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</si>
  <si>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</si>
  <si>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</si>
  <si>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</si>
  <si>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</si>
  <si>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</si>
  <si>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</si>
  <si>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</si>
  <si>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</si>
  <si>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</si>
  <si>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</si>
  <si>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</si>
  <si>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</si>
  <si>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</si>
  <si>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</si>
  <si>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</si>
  <si>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</si>
  <si>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</si>
  <si>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</si>
  <si>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</si>
  <si>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</si>
  <si>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</si>
  <si>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</si>
  <si>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</si>
  <si>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</si>
  <si>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</si>
  <si>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</si>
  <si>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</si>
  <si>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</si>
  <si>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</si>
  <si>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</si>
  <si>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</si>
  <si>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</si>
  <si>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</si>
  <si>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</si>
  <si>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</si>
  <si>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</si>
  <si>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</si>
  <si>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</si>
  <si>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</si>
  <si>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</si>
  <si>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</si>
  <si>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</si>
  <si>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</si>
  <si>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</si>
  <si>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</si>
  <si>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</si>
  <si>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</si>
  <si>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</si>
  <si>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</si>
  <si>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</si>
  <si>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</si>
  <si>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</si>
  <si>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</si>
  <si>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</si>
  <si>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</si>
  <si>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</si>
  <si>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</si>
  <si>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</si>
  <si>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</si>
  <si>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</si>
  <si>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</si>
  <si>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</si>
  <si>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</si>
  <si>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</si>
  <si>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</si>
  <si>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</si>
  <si>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</si>
  <si>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</si>
  <si>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</si>
  <si>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</si>
  <si>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</si>
  <si>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</si>
  <si>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</si>
  <si>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</si>
  <si>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</si>
  <si>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</si>
  <si>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</si>
  <si>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</si>
  <si>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</si>
  <si>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</si>
  <si>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</si>
  <si>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</si>
  <si>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</si>
  <si>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</si>
  <si>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</si>
  <si>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</si>
  <si>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</si>
  <si>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</si>
  <si>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</si>
  <si>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</si>
  <si>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</si>
  <si>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</si>
  <si>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</si>
  <si>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</si>
  <si>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</si>
  <si>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</si>
  <si>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</si>
  <si>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</si>
  <si>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</si>
  <si>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</si>
  <si>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</si>
  <si>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</si>
  <si>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</si>
  <si>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</si>
  <si>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</si>
  <si>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</si>
  <si>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</si>
  <si>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</si>
  <si>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</si>
  <si>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</si>
  <si>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</si>
  <si>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</si>
  <si>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</si>
  <si>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</si>
  <si>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</si>
  <si>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</si>
  <si>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</si>
  <si>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</si>
  <si>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</si>
  <si>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</si>
  <si>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</si>
  <si>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</si>
  <si>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</si>
  <si>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</si>
  <si>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</si>
  <si>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</si>
  <si>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</si>
  <si>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</si>
  <si>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</si>
  <si>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</si>
  <si>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</si>
  <si>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</si>
  <si>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</si>
  <si>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</si>
  <si>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</si>
  <si>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</si>
  <si>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</si>
  <si>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</si>
  <si>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</si>
  <si>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</si>
  <si>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</si>
  <si>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</si>
  <si>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</si>
  <si>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</si>
  <si>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</si>
  <si>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</si>
  <si>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</si>
  <si>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</si>
  <si>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</si>
  <si>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</si>
  <si>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</si>
  <si>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</si>
  <si>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</si>
  <si>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</si>
  <si>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</si>
  <si>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</si>
  <si>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</si>
  <si>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</si>
  <si>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</si>
  <si>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</si>
  <si>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</si>
  <si>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</si>
  <si>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</si>
  <si>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</si>
  <si>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</si>
  <si>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</si>
  <si>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</si>
  <si>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</si>
  <si>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</si>
  <si>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</si>
  <si>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</si>
  <si>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</si>
  <si>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</si>
  <si>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</si>
  <si>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</si>
  <si>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</si>
  <si>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</si>
  <si>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</si>
  <si>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</si>
  <si>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</si>
  <si>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</si>
  <si>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</si>
  <si>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</si>
  <si>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</si>
  <si>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</si>
  <si>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</si>
  <si>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</si>
  <si>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</si>
  <si>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</si>
  <si>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</si>
  <si>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</si>
  <si>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</si>
  <si>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</si>
  <si>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</si>
  <si>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</si>
  <si>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</si>
  <si>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</si>
  <si>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</si>
  <si>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</si>
  <si>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</si>
  <si>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</si>
  <si>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</si>
  <si>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</si>
  <si>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</si>
  <si>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</si>
  <si>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</si>
  <si>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</si>
  <si>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</si>
  <si>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</si>
  <si>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</si>
  <si>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</si>
  <si>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</si>
  <si>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</si>
  <si>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</si>
  <si>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</si>
  <si>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</si>
  <si>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</si>
  <si>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</si>
  <si>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</si>
  <si>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</si>
  <si>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</si>
  <si>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</si>
  <si>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</si>
  <si>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</si>
  <si>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</si>
  <si>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</si>
  <si>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</si>
  <si>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</si>
  <si>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</si>
  <si>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</si>
  <si>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</si>
  <si>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</si>
  <si>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</si>
  <si>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</si>
  <si>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</si>
  <si>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</si>
  <si>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</si>
  <si>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</si>
  <si>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</si>
  <si>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</si>
  <si>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</si>
  <si>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</si>
  <si>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</si>
  <si>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</si>
  <si>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</si>
  <si>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</si>
  <si>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</si>
  <si>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</si>
  <si>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</si>
  <si>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</si>
  <si>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</si>
  <si>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</si>
  <si>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</si>
  <si>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</si>
  <si>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</si>
  <si>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</si>
  <si>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</si>
  <si>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</si>
  <si>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</si>
  <si>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</si>
  <si>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</si>
  <si>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</si>
  <si>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</si>
  <si>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</si>
  <si>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</si>
  <si>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</si>
  <si>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</si>
  <si>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</si>
  <si>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</si>
  <si>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</si>
  <si>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</si>
  <si>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</si>
  <si>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</si>
  <si>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</si>
  <si>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</si>
  <si>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</si>
  <si>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</si>
  <si>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</si>
  <si>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</si>
  <si>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</si>
  <si>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</si>
  <si>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</si>
  <si>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</si>
  <si>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</si>
  <si>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</si>
  <si>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</si>
  <si>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</si>
  <si>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</si>
  <si>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</si>
  <si>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</si>
  <si>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</si>
  <si>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</si>
  <si>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</si>
  <si>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</si>
  <si>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</si>
  <si>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</si>
  <si>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</si>
  <si>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</si>
  <si>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</si>
  <si>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</si>
  <si>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</si>
  <si>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</si>
  <si>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</si>
  <si>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</si>
  <si>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</si>
  <si>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</si>
  <si>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</si>
  <si>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</si>
  <si>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</si>
  <si>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</si>
  <si>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</si>
  <si>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</si>
  <si>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</si>
  <si>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</si>
  <si>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</si>
  <si>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</si>
  <si>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</si>
  <si>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</si>
  <si>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</si>
  <si>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</si>
  <si>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</si>
  <si>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</si>
  <si>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</si>
  <si>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</si>
  <si>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</si>
  <si>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</si>
  <si>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</si>
  <si>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</si>
  <si>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</si>
  <si>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</si>
  <si>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</si>
  <si>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</si>
  <si>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</si>
  <si>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</si>
  <si>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</si>
  <si>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</si>
  <si>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</si>
  <si>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</si>
  <si>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</si>
  <si>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</si>
  <si>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</si>
  <si>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</si>
  <si>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</si>
  <si>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</si>
  <si>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</si>
  <si>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</si>
  <si>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</si>
  <si>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</si>
  <si>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</si>
  <si>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</si>
  <si>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</si>
  <si>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</si>
  <si>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</si>
  <si>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</si>
  <si>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</si>
  <si>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</si>
  <si>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</si>
  <si>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</si>
  <si>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</si>
  <si>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</si>
  <si>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</si>
  <si>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</si>
  <si>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</si>
  <si>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</si>
  <si>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</si>
  <si>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</si>
  <si>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</si>
  <si>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</si>
  <si>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</si>
  <si>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</si>
  <si>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</si>
  <si>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</si>
  <si>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</si>
  <si>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</si>
  <si>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</si>
  <si>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</si>
  <si>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</si>
  <si>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</si>
  <si>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</si>
  <si>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</si>
  <si>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</si>
  <si>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</si>
  <si>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</si>
  <si>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</si>
  <si>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</si>
  <si>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</si>
  <si>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</si>
  <si>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</si>
  <si>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</si>
  <si>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</si>
  <si>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</si>
  <si>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</si>
  <si>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</si>
  <si>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</si>
  <si>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</si>
  <si>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</si>
  <si>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</si>
  <si>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</si>
  <si>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</si>
  <si>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</si>
  <si>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</si>
  <si>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</si>
  <si>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</si>
  <si>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</si>
  <si>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</si>
  <si>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</si>
  <si>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</si>
  <si>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</si>
  <si>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</si>
  <si>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</si>
  <si>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</si>
  <si>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</si>
  <si>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</si>
  <si>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</si>
  <si>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</si>
  <si>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</si>
  <si>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</si>
  <si>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</si>
  <si>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</si>
  <si>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</si>
  <si>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</si>
  <si>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</si>
  <si>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</si>
  <si>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</si>
  <si>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</si>
  <si>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</si>
  <si>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</si>
  <si>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</si>
  <si>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</si>
  <si>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</si>
  <si>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</si>
  <si>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</si>
  <si>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</si>
  <si>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</si>
  <si>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</si>
  <si>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</si>
  <si>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</si>
  <si>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</si>
  <si>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</si>
  <si>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</si>
  <si>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</si>
  <si>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</si>
  <si>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</si>
  <si>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</si>
  <si>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</si>
  <si>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</si>
  <si>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</si>
  <si>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</si>
  <si>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</si>
  <si>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</si>
  <si>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</si>
  <si>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</si>
  <si>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</si>
  <si>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</si>
  <si>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</si>
  <si>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</si>
  <si>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</si>
  <si>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</si>
  <si>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</si>
  <si>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</si>
  <si>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</si>
  <si>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</si>
  <si>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</si>
  <si>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</si>
  <si>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</si>
  <si>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</si>
  <si>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</si>
  <si>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</si>
  <si>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</si>
  <si>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</si>
  <si>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</si>
  <si>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</si>
  <si>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</si>
  <si>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</si>
  <si>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</si>
  <si>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</si>
  <si>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</si>
  <si>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</si>
  <si>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</si>
  <si>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</si>
  <si>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</si>
  <si>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</si>
  <si>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</si>
  <si>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</si>
  <si>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</si>
  <si>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</si>
  <si>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</si>
  <si>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</si>
  <si>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</si>
  <si>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</si>
  <si>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</si>
  <si>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</si>
  <si>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</si>
  <si>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</si>
  <si>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</si>
  <si>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</si>
  <si>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</si>
  <si>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</si>
  <si>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</si>
  <si>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</si>
  <si>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</si>
  <si>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</si>
  <si>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</si>
  <si>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</si>
  <si>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</si>
  <si>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</si>
  <si>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</si>
  <si>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</si>
  <si>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</si>
  <si>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</si>
  <si>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</si>
  <si>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</si>
  <si>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</si>
  <si>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</si>
  <si>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</si>
  <si>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</si>
  <si>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</si>
  <si>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</si>
  <si>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</si>
  <si>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</si>
  <si>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</si>
  <si>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</si>
  <si>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</si>
  <si>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</si>
  <si>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</si>
  <si>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</si>
  <si>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</si>
  <si>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</si>
  <si>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</si>
  <si>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</si>
  <si>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</si>
  <si>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</si>
  <si>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</si>
  <si>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</si>
  <si>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</si>
  <si>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</si>
  <si>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</si>
  <si>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</si>
  <si>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</si>
  <si>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</si>
  <si>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</si>
  <si>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</si>
  <si>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</si>
  <si>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</si>
  <si>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</si>
  <si>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</si>
  <si>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</si>
  <si>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</si>
  <si>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</si>
  <si>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</si>
  <si>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</si>
  <si>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</si>
  <si>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</si>
  <si>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</si>
  <si>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</si>
  <si>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</si>
  <si>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</si>
  <si>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</si>
  <si>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</si>
  <si>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</si>
  <si>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</si>
  <si>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</si>
  <si>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</si>
  <si>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</si>
  <si>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</si>
  <si>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</si>
  <si>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</si>
  <si>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</si>
  <si>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</si>
  <si>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</si>
  <si>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</si>
  <si>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</si>
  <si>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</si>
  <si>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</si>
  <si>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</si>
  <si>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</si>
  <si>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</si>
  <si>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</si>
  <si>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</si>
  <si>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</si>
  <si>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</si>
  <si>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</si>
  <si>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</si>
  <si>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</si>
  <si>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</si>
  <si>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</si>
  <si>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</si>
  <si>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</si>
  <si>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</si>
  <si>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</si>
  <si>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</si>
  <si>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</si>
  <si>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</si>
  <si>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</si>
  <si>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</si>
  <si>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</si>
  <si>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</si>
  <si>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</si>
  <si>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</si>
  <si>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</si>
  <si>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</si>
  <si>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</si>
  <si>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</si>
  <si>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</si>
  <si>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</si>
  <si>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</si>
  <si>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</si>
  <si>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</si>
  <si>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</si>
  <si>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</si>
  <si>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</si>
  <si>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</si>
  <si>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</si>
  <si>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</si>
  <si>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</si>
  <si>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</si>
  <si>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</si>
  <si>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</si>
  <si>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</si>
  <si>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</si>
  <si>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</si>
  <si>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</si>
  <si>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</si>
  <si>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</si>
  <si>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</si>
  <si>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</si>
  <si>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</si>
  <si>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</si>
  <si>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</si>
  <si>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</si>
  <si>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</si>
  <si>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</si>
  <si>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</si>
  <si>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</si>
  <si>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</si>
  <si>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</si>
  <si>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</si>
  <si>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</si>
  <si>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</si>
  <si>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</si>
  <si>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</si>
  <si>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</si>
  <si>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</si>
  <si>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</si>
  <si>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</si>
  <si>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</si>
  <si>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</si>
  <si>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</si>
  <si>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</si>
  <si>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</si>
  <si>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</si>
  <si>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</si>
  <si>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</si>
  <si>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</si>
  <si>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</si>
  <si>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</si>
  <si>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</si>
  <si>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</si>
  <si>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</si>
  <si>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</si>
  <si>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</si>
  <si>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</si>
  <si>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</si>
  <si>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</si>
  <si>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</si>
  <si>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</si>
  <si>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</si>
  <si>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</si>
  <si>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</si>
  <si>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</si>
  <si>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</si>
  <si>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</si>
  <si>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</si>
  <si>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</si>
  <si>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</si>
  <si>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</si>
  <si>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</si>
  <si>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</si>
  <si>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</si>
  <si>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</si>
  <si>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</si>
  <si>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</si>
  <si>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</si>
  <si>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</si>
  <si>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</si>
  <si>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</si>
  <si>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</si>
  <si>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</si>
  <si>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</si>
  <si>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</si>
  <si>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</si>
  <si>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</si>
  <si>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</si>
  <si>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</si>
  <si>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</si>
  <si>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</si>
  <si>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</si>
  <si>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</si>
  <si>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</si>
  <si>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</si>
  <si>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</si>
  <si>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</si>
  <si>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</si>
  <si>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</si>
  <si>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</si>
  <si>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</si>
  <si>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</si>
  <si>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</si>
  <si>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</si>
  <si>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</si>
  <si>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</si>
  <si>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</si>
  <si>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</si>
  <si>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</si>
  <si>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</si>
  <si>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</si>
  <si>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</si>
  <si>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</si>
  <si>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</si>
  <si>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</si>
  <si>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</si>
  <si>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</si>
  <si>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</si>
  <si>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</si>
  <si>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</si>
  <si>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</si>
  <si>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</si>
  <si>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</si>
  <si>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</si>
  <si>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</si>
  <si>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</si>
  <si>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</si>
  <si>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</si>
  <si>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</si>
  <si>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</si>
  <si>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</si>
  <si>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</si>
  <si>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</si>
  <si>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</si>
  <si>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</si>
  <si>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</si>
  <si>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</si>
  <si>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</si>
  <si>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</si>
  <si>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</si>
  <si>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</si>
  <si>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</si>
  <si>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</si>
  <si>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</si>
  <si>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</si>
  <si>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</si>
  <si>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</si>
  <si>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</si>
  <si>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</si>
  <si>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</si>
  <si>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</si>
  <si>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</si>
  <si>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</si>
  <si>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</si>
  <si>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</si>
  <si>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</si>
  <si>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</si>
  <si>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</si>
  <si>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</si>
  <si>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</si>
  <si>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</si>
  <si>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</si>
  <si>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</si>
  <si>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</si>
  <si>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</si>
  <si>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</si>
  <si>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</si>
  <si>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</si>
  <si>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</si>
  <si>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</si>
  <si>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</si>
  <si>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</si>
  <si>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</si>
  <si>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</si>
  <si>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</si>
  <si>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</si>
  <si>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</si>
  <si>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</si>
  <si>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</si>
  <si>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</si>
  <si>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</si>
  <si>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</si>
  <si>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</si>
  <si>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</si>
  <si>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</si>
  <si>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</si>
  <si>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</si>
  <si>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</si>
  <si>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</si>
  <si>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</si>
  <si>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</si>
  <si>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</si>
  <si>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</si>
  <si>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</si>
  <si>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</si>
  <si>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</si>
  <si>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</si>
  <si>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</si>
  <si>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</si>
  <si>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</si>
  <si>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</si>
  <si>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</si>
  <si>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</si>
  <si>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</si>
  <si>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</si>
  <si>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</si>
  <si>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</si>
  <si>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</si>
  <si>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</si>
  <si>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</si>
  <si>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</si>
  <si>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</si>
  <si>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</si>
  <si>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</si>
  <si>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</si>
  <si>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</si>
  <si>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</si>
  <si>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</si>
  <si>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</si>
  <si>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</si>
  <si>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</si>
  <si>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</si>
  <si>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</si>
  <si>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</si>
  <si>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</si>
  <si>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</si>
  <si>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</si>
  <si>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</si>
  <si>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</si>
  <si>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</si>
  <si>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</si>
  <si>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</si>
  <si>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</si>
  <si>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</si>
  <si>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</si>
  <si>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</si>
  <si>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</si>
  <si>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</si>
  <si>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</si>
  <si>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</si>
  <si>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</si>
  <si>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</si>
  <si>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</si>
  <si>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</si>
  <si>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</si>
  <si>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</si>
  <si>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</si>
  <si>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</si>
  <si>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</si>
  <si>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</si>
  <si>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</si>
  <si>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</si>
  <si>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</si>
  <si>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</si>
  <si>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</si>
  <si>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</si>
  <si>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</si>
  <si>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</si>
  <si>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</si>
  <si>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</si>
  <si>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</si>
  <si>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</si>
  <si>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</si>
  <si>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</si>
  <si>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</si>
  <si>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</si>
  <si>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</si>
  <si>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</si>
  <si>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</si>
  <si>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</si>
  <si>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</si>
  <si>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</si>
  <si>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</si>
  <si>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</si>
  <si>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</si>
  <si>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</si>
  <si>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</si>
  <si>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</si>
  <si>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</si>
  <si>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</si>
  <si>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</si>
  <si>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</si>
  <si>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</si>
  <si>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</si>
  <si>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</si>
  <si>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</si>
  <si>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</si>
  <si>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</si>
  <si>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</si>
  <si>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</si>
  <si>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</si>
  <si>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</si>
  <si>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</si>
  <si>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</si>
  <si>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</si>
  <si>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</si>
  <si>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</si>
  <si>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</si>
  <si>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</si>
  <si>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</si>
  <si>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</si>
  <si>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</si>
  <si>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</si>
  <si>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</si>
  <si>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</si>
  <si>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</si>
  <si>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</si>
  <si>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</si>
  <si>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</si>
  <si>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</si>
  <si>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</si>
  <si>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</si>
  <si>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</si>
  <si>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</si>
  <si>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</si>
  <si>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</si>
  <si>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</si>
  <si>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</si>
  <si>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</si>
  <si>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</si>
  <si>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</si>
  <si>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</si>
  <si>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</si>
  <si>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</si>
  <si>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</si>
  <si>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</si>
  <si>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</si>
  <si>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</si>
  <si>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</si>
  <si>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</si>
  <si>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</si>
  <si>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</si>
  <si>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</si>
  <si>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</si>
  <si>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</si>
  <si>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</si>
  <si>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</si>
  <si>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</si>
  <si>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</si>
  <si>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</si>
  <si>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</si>
  <si>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</si>
  <si>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</si>
  <si>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</si>
  <si>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</si>
  <si>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</si>
  <si>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</si>
  <si>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</si>
  <si>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</si>
  <si>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</si>
  <si>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</si>
  <si>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</si>
  <si>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</si>
  <si>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</si>
  <si>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</si>
  <si>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</si>
  <si>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</si>
  <si>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</si>
  <si>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</si>
  <si>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</si>
  <si>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</si>
  <si>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</si>
  <si>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</si>
  <si>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</si>
  <si>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</si>
  <si>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</si>
  <si>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</si>
  <si>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</si>
  <si>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</si>
  <si>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</si>
  <si>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</si>
  <si>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</si>
  <si>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</si>
  <si>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</si>
  <si>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</si>
  <si>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</si>
  <si>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</si>
  <si>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</si>
  <si>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</si>
  <si>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</si>
  <si>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</si>
  <si>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</si>
  <si>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</si>
  <si>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</si>
  <si>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</si>
  <si>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</si>
  <si>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</si>
  <si>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</si>
  <si>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</si>
  <si>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</si>
  <si>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</si>
  <si>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</si>
  <si>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</si>
  <si>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</si>
  <si>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</si>
  <si>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</si>
  <si>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</si>
  <si>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</si>
  <si>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</si>
  <si>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</si>
  <si>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</si>
  <si>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</si>
  <si>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</si>
  <si>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</si>
  <si>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</si>
  <si>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</si>
  <si>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</si>
  <si>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</si>
  <si>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</si>
  <si>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</si>
  <si>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</si>
  <si>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</si>
  <si>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</si>
  <si>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</si>
  <si>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</si>
  <si>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</si>
  <si>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</si>
  <si>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</si>
  <si>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</si>
  <si>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</si>
  <si>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</si>
  <si>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</si>
  <si>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</si>
  <si>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</si>
  <si>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</si>
  <si>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</si>
  <si>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</si>
  <si>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</si>
  <si>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</si>
  <si>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</si>
  <si>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</si>
  <si>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</si>
  <si>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</si>
  <si>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</si>
  <si>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</si>
  <si>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</si>
  <si>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</si>
  <si>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</si>
  <si>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</si>
  <si>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</si>
  <si>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</si>
  <si>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</si>
  <si>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</si>
  <si>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</si>
  <si>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</si>
  <si>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</si>
  <si>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</si>
  <si>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</si>
  <si>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</si>
  <si>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</si>
  <si>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</si>
  <si>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</si>
  <si>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</si>
  <si>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</si>
  <si>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</si>
  <si>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</si>
  <si>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</si>
  <si>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</si>
  <si>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</si>
  <si>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</si>
  <si>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</si>
  <si>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</si>
  <si>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</si>
  <si>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</si>
  <si>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</si>
  <si>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</si>
  <si>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</si>
  <si>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</si>
  <si>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</si>
  <si>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</si>
  <si>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</si>
  <si>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</si>
  <si>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</si>
  <si>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</si>
  <si>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</si>
  <si>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</si>
  <si>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</si>
  <si>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</si>
  <si>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</si>
  <si>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</si>
  <si>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</si>
  <si>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</si>
  <si>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</si>
  <si>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</si>
  <si>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</si>
  <si>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</si>
  <si>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</si>
  <si>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</si>
  <si>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</si>
  <si>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</si>
  <si>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</si>
  <si>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</si>
  <si>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</si>
  <si>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</si>
  <si>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</si>
  <si>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</si>
  <si>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</si>
  <si>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</si>
  <si>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</si>
  <si>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</si>
  <si>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</si>
  <si>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</si>
  <si>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</si>
  <si>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</si>
  <si>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</si>
  <si>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</si>
  <si>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</si>
  <si>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</si>
  <si>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</si>
  <si>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</si>
  <si>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</si>
  <si>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</si>
  <si>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</si>
  <si>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</si>
  <si>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</si>
  <si>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</si>
  <si>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</si>
  <si>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</si>
  <si>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</si>
  <si>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</si>
  <si>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</si>
  <si>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</si>
  <si>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</si>
  <si>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</si>
  <si>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</si>
  <si>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</si>
  <si>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</si>
  <si>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</si>
  <si>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</si>
  <si>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</si>
  <si>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</si>
  <si>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</si>
  <si>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</si>
  <si>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</si>
  <si>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</si>
  <si>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</si>
  <si>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</si>
  <si>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</si>
  <si>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</si>
  <si>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</si>
  <si>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</si>
  <si>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</si>
  <si>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</si>
  <si>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</si>
  <si>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</si>
  <si>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</si>
  <si>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</si>
  <si>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</si>
  <si>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</si>
  <si>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</si>
  <si>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</si>
  <si>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</si>
  <si>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</si>
  <si>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</si>
  <si>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</si>
  <si>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</si>
  <si>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</si>
  <si>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</si>
  <si>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</si>
  <si>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</si>
  <si>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</si>
  <si>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</si>
  <si>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</si>
  <si>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</si>
  <si>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</si>
  <si>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</si>
  <si>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</si>
  <si>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</si>
  <si>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</si>
  <si>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</si>
  <si>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</si>
  <si>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</si>
  <si>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</si>
  <si>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</si>
  <si>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</si>
  <si>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</si>
  <si>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</si>
  <si>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</si>
  <si>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</si>
  <si>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</si>
  <si>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</si>
  <si>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</si>
  <si>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</si>
  <si>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</si>
  <si>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</si>
  <si>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</si>
  <si>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</si>
  <si>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</si>
  <si>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</si>
  <si>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</si>
  <si>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</si>
  <si>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</si>
  <si>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</si>
  <si>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</si>
  <si>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</si>
  <si>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</si>
  <si>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</si>
  <si>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</si>
  <si>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</si>
  <si>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</si>
  <si>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</si>
  <si>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</si>
  <si>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</si>
  <si>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</si>
  <si>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</si>
  <si>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</si>
  <si>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</si>
  <si>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</si>
  <si>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</si>
  <si>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</si>
  <si>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</si>
  <si>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</si>
  <si>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</si>
  <si>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</si>
  <si>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</si>
  <si>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</si>
  <si>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</si>
  <si>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</si>
  <si>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</si>
  <si>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</si>
  <si>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</si>
  <si>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</si>
  <si>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</si>
  <si>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</si>
  <si>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</si>
  <si>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</si>
  <si>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</si>
  <si>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</si>
  <si>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</si>
  <si>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</si>
  <si>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</si>
  <si>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</si>
  <si>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</si>
  <si>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</si>
  <si>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</si>
  <si>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</si>
  <si>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</si>
  <si>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</si>
  <si>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</si>
  <si>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</si>
  <si>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</si>
  <si>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</si>
  <si>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</si>
  <si>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</si>
  <si>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</si>
  <si>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</si>
  <si>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</si>
  <si>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</si>
  <si>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</si>
  <si>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</si>
  <si>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</si>
  <si>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</si>
  <si>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</si>
  <si>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</si>
  <si>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</si>
  <si>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</si>
  <si>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</si>
  <si>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</si>
  <si>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</si>
  <si>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</si>
  <si>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</si>
  <si>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</si>
  <si>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</si>
  <si>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</si>
  <si>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</si>
  <si>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</si>
  <si>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</si>
  <si>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</si>
  <si>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</si>
  <si>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</si>
  <si>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</si>
  <si>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</si>
  <si>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</si>
  <si>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</si>
  <si>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</si>
  <si>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</si>
  <si>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</si>
  <si>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</si>
  <si>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</si>
  <si>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</si>
  <si>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</si>
  <si>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</si>
  <si>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</si>
  <si>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</si>
  <si>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</si>
  <si>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</si>
  <si>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</si>
  <si>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</si>
  <si>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</si>
  <si>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</si>
  <si>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</si>
  <si>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</si>
  <si>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</si>
  <si>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</si>
  <si>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</si>
  <si>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</si>
  <si>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</si>
  <si>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</si>
  <si>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</si>
  <si>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</si>
  <si>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</si>
  <si>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</si>
  <si>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</si>
  <si>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</si>
  <si>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</si>
  <si>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</si>
  <si>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</si>
  <si>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</si>
  <si>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</si>
  <si>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</si>
  <si>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</si>
  <si>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</si>
  <si>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</si>
  <si>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</si>
  <si>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</si>
  <si>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</si>
  <si>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</si>
  <si>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</si>
  <si>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</si>
  <si>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</si>
  <si>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</si>
  <si>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</si>
  <si>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</si>
  <si>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</si>
  <si>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</si>
  <si>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</si>
  <si>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</si>
  <si>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</si>
  <si>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</si>
  <si>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</si>
  <si>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</si>
  <si>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</si>
  <si>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</si>
  <si>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</si>
  <si>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</si>
  <si>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</si>
  <si>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</si>
  <si>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</si>
  <si>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</si>
  <si>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</si>
  <si>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</si>
  <si>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</si>
  <si>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</si>
  <si>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</si>
  <si>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</si>
  <si>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</si>
  <si>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</si>
  <si>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</si>
  <si>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</si>
  <si>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</si>
  <si>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</si>
  <si>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</si>
  <si>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</si>
  <si>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</si>
  <si>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</si>
  <si>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</si>
  <si>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</si>
  <si>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</si>
  <si>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</si>
  <si>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</si>
  <si>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</si>
  <si>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</si>
  <si>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</si>
  <si>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</si>
  <si>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</si>
  <si>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</si>
  <si>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</si>
  <si>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</si>
  <si>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</si>
  <si>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</si>
  <si>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</si>
  <si>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</si>
  <si>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</si>
  <si>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</si>
  <si>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</si>
  <si>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</si>
  <si>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</si>
  <si>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</si>
  <si>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</si>
  <si>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</si>
  <si>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</si>
  <si>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</si>
  <si>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</si>
  <si>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</si>
  <si>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</si>
  <si>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</si>
  <si>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</si>
  <si>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</si>
  <si>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</si>
  <si>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</si>
  <si>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</si>
  <si>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</si>
  <si>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</si>
  <si>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</si>
  <si>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</si>
  <si>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</si>
  <si>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</si>
  <si>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</si>
  <si>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</si>
  <si>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</si>
  <si>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</si>
  <si>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</si>
  <si>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</si>
  <si>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</si>
  <si>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</si>
  <si>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</si>
  <si>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</si>
  <si>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</si>
  <si>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</si>
  <si>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</si>
  <si>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</si>
  <si>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</si>
  <si>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</si>
  <si>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</si>
  <si>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</si>
  <si>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</si>
  <si>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</si>
  <si>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</si>
  <si>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</si>
  <si>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</si>
  <si>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</si>
  <si>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</si>
  <si>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</si>
  <si>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</si>
  <si>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</si>
  <si>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</si>
  <si>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</si>
  <si>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</si>
  <si>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</si>
  <si>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</si>
  <si>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</si>
  <si>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</si>
  <si>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</si>
  <si>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</si>
  <si>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</si>
  <si>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</si>
  <si>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</si>
  <si>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</si>
  <si>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</si>
  <si>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</si>
  <si>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</si>
  <si>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</si>
  <si>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</si>
  <si>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</si>
  <si>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</si>
  <si>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</si>
  <si>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</si>
  <si>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</si>
  <si>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</si>
  <si>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</si>
  <si>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</si>
  <si>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</si>
  <si>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</si>
  <si>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</si>
  <si>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</si>
  <si>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</si>
  <si>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</si>
  <si>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</si>
  <si>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</si>
  <si>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</si>
  <si>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</si>
  <si>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</si>
  <si>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</si>
  <si>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</si>
  <si>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</si>
  <si>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</si>
  <si>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</si>
  <si>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</si>
  <si>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</si>
  <si>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</si>
  <si>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</si>
  <si>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</si>
  <si>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</si>
  <si>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</si>
  <si>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</si>
  <si>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</si>
  <si>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</si>
  <si>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</si>
  <si>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</si>
  <si>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</si>
  <si>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</si>
  <si>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</si>
  <si>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</si>
  <si>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</si>
  <si>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</si>
  <si>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</si>
  <si>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</si>
  <si>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</si>
  <si>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</si>
  <si>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</si>
  <si>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</si>
  <si>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</si>
  <si>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</si>
  <si>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</si>
  <si>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</si>
  <si>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</si>
  <si>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</si>
  <si>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</si>
  <si>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</si>
  <si>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</si>
  <si>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</si>
  <si>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</si>
  <si>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</si>
  <si>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</si>
  <si>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</si>
  <si>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</si>
  <si>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</si>
  <si>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</si>
  <si>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</si>
  <si>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</si>
  <si>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</si>
  <si>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</si>
  <si>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</si>
  <si>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</si>
  <si>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</si>
  <si>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</si>
  <si>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</si>
  <si>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</si>
  <si>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</si>
  <si>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</si>
  <si>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</si>
  <si>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</si>
  <si>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</si>
  <si>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</si>
  <si>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</si>
  <si>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</si>
  <si>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</si>
  <si>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</si>
  <si>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</si>
  <si>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</si>
  <si>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</si>
  <si>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</si>
  <si>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</si>
  <si>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</si>
  <si>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</si>
  <si>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</si>
  <si>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</si>
  <si>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</si>
  <si>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</si>
  <si>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</si>
  <si>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</si>
  <si>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</si>
  <si>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</si>
  <si>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</si>
  <si>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</si>
  <si>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</si>
  <si>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</si>
  <si>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</si>
  <si>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</si>
  <si>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</si>
  <si>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</si>
  <si>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</si>
  <si>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</si>
  <si>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</si>
  <si>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</si>
  <si>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</si>
  <si>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</si>
  <si>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</si>
  <si>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</si>
  <si>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</si>
  <si>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</si>
  <si>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</si>
  <si>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</si>
  <si>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</si>
  <si>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</si>
  <si>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</si>
  <si>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</si>
  <si>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</si>
  <si>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</si>
  <si>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</si>
  <si>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</si>
  <si>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</si>
  <si>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</si>
  <si>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</si>
  <si>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</si>
  <si>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</si>
  <si>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</si>
  <si>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</si>
  <si>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</si>
  <si>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</si>
  <si>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</si>
  <si>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</si>
  <si>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</si>
  <si>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</si>
  <si>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</si>
  <si>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</si>
  <si>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</si>
  <si>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</si>
  <si>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</si>
  <si>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</si>
  <si>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</si>
  <si>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</si>
  <si>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</si>
  <si>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</si>
  <si>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</si>
  <si>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</si>
  <si>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</si>
  <si>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</si>
  <si>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</si>
  <si>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</si>
  <si>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</si>
  <si>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</si>
  <si>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</si>
  <si>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</si>
  <si>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</si>
  <si>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</si>
  <si>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</si>
  <si>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</si>
  <si>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</si>
  <si>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</si>
  <si>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</si>
  <si>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</si>
  <si>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</si>
  <si>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</si>
  <si>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</si>
  <si>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</si>
  <si>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</si>
  <si>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</si>
  <si>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</si>
  <si>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</si>
  <si>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</si>
  <si>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</si>
  <si>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</si>
  <si>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</si>
  <si>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</si>
  <si>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</si>
  <si>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</si>
  <si>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</si>
  <si>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</si>
  <si>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</si>
  <si>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</si>
  <si>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</si>
  <si>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</si>
  <si>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</si>
  <si>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</si>
  <si>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</si>
  <si>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</si>
  <si>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</si>
  <si>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</si>
  <si>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</si>
  <si>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</si>
  <si>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</si>
  <si>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</si>
  <si>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</si>
  <si>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</si>
  <si>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</si>
  <si>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</si>
  <si>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</si>
  <si>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</si>
  <si>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</si>
  <si>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</si>
  <si>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</si>
  <si>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</si>
  <si>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</si>
  <si>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</si>
  <si>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</si>
  <si>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</si>
  <si>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</si>
  <si>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</si>
  <si>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</si>
  <si>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</si>
  <si>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</si>
  <si>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</si>
  <si>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</si>
  <si>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</si>
  <si>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</si>
  <si>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</si>
  <si>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</si>
  <si>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</si>
  <si>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</si>
  <si>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</si>
  <si>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</si>
  <si>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</si>
  <si>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</si>
  <si>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</si>
  <si>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</si>
  <si>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</si>
  <si>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</si>
  <si>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</si>
  <si>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</si>
  <si>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</si>
  <si>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</si>
  <si>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</si>
  <si>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</si>
  <si>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</si>
  <si>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</si>
  <si>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</si>
  <si>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</si>
  <si>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</si>
  <si>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</si>
  <si>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</si>
  <si>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</si>
  <si>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</si>
  <si>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</si>
  <si>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</si>
  <si>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</si>
  <si>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</si>
  <si>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</si>
  <si>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</si>
  <si>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</si>
  <si>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</si>
  <si>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</si>
  <si>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</si>
  <si>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</si>
  <si>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</si>
  <si>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</si>
  <si>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</si>
  <si>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</si>
  <si>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</si>
  <si>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</si>
  <si>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</si>
  <si>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</si>
  <si>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</si>
  <si>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</si>
  <si>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</si>
  <si>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</si>
  <si>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</si>
  <si>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</si>
  <si>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</si>
  <si>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</si>
  <si>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</si>
  <si>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</si>
  <si>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</si>
  <si>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</si>
  <si>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</si>
  <si>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</si>
  <si>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</si>
  <si>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</si>
  <si>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</si>
  <si>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</si>
  <si>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</si>
  <si>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</si>
  <si>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</si>
  <si>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</si>
  <si>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</si>
  <si>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</si>
  <si>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</si>
  <si>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</si>
  <si>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</si>
  <si>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</si>
  <si>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</si>
  <si>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</si>
  <si>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</si>
  <si>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</si>
  <si>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</si>
  <si>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</si>
  <si>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</si>
  <si>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</si>
  <si>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</si>
  <si>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</si>
  <si>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</si>
  <si>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</si>
  <si>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</si>
  <si>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</si>
  <si>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</si>
  <si>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</si>
  <si>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</si>
  <si>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</si>
  <si>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</si>
  <si>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</si>
  <si>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</si>
  <si>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</si>
  <si>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</si>
  <si>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</si>
  <si>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</si>
  <si>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</si>
  <si>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</si>
  <si>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</si>
  <si>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</si>
  <si>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</si>
  <si>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</si>
  <si>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</si>
  <si>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</si>
  <si>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</si>
  <si>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</si>
  <si>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</si>
  <si>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</si>
  <si>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</si>
  <si>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</si>
  <si>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</si>
  <si>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</si>
  <si>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</si>
  <si>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</si>
  <si>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</si>
  <si>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</si>
  <si>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</si>
  <si>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</si>
  <si>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</si>
  <si>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</si>
  <si>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</si>
  <si>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</si>
  <si>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</si>
  <si>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</si>
  <si>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</si>
  <si>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</si>
  <si>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</si>
  <si>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</si>
  <si>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</si>
  <si>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</si>
  <si>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</si>
  <si>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</si>
  <si>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</si>
  <si>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</si>
  <si>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</si>
  <si>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</si>
  <si>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</si>
  <si>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</si>
  <si>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</si>
  <si>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</si>
  <si>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</si>
  <si>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</si>
  <si>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</si>
  <si>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</si>
  <si>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</si>
  <si>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</si>
  <si>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</si>
  <si>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</si>
  <si>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</si>
  <si>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</si>
  <si>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</si>
  <si>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</si>
  <si>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</si>
  <si>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</si>
  <si>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</si>
  <si>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</si>
  <si>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</si>
  <si>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</si>
  <si>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</si>
  <si>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</si>
  <si>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</si>
  <si>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</si>
  <si>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</si>
  <si>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</si>
  <si>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</si>
  <si>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</si>
  <si>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</si>
  <si>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</si>
  <si>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</si>
  <si>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</si>
  <si>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</si>
  <si>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</si>
  <si>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</si>
  <si>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</si>
  <si>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</si>
  <si>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</si>
  <si>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</si>
  <si>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</si>
  <si>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</si>
  <si>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</si>
  <si>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</si>
  <si>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</si>
  <si>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</si>
  <si>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</si>
  <si>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</si>
  <si>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</si>
  <si>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</si>
  <si>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</si>
  <si>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</si>
  <si>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</si>
  <si>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</si>
  <si>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</si>
  <si>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</si>
  <si>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</si>
  <si>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</si>
  <si>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</si>
  <si>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</si>
  <si>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</si>
  <si>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</si>
  <si>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</si>
  <si>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</si>
  <si>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</si>
  <si>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</si>
  <si>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</si>
  <si>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</si>
  <si>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</si>
  <si>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</si>
  <si>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</si>
  <si>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</si>
  <si>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</si>
  <si>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</si>
  <si>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</si>
  <si>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</si>
  <si>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</si>
  <si>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</si>
  <si>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</si>
  <si>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</si>
  <si>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</si>
  <si>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</si>
  <si>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</si>
  <si>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</si>
  <si>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</si>
  <si>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</si>
  <si>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</si>
  <si>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</si>
  <si>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</si>
  <si>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</si>
  <si>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</si>
  <si>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</si>
  <si>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</si>
  <si>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</si>
  <si>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</si>
  <si>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</si>
  <si>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</si>
  <si>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</si>
  <si>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</si>
  <si>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</si>
  <si>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</si>
  <si>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</si>
  <si>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</si>
  <si>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</si>
  <si>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</si>
  <si>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</si>
  <si>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</si>
  <si>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</si>
  <si>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</si>
  <si>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</si>
  <si>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</si>
  <si>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</si>
  <si>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</si>
  <si>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</si>
  <si>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</si>
  <si>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</si>
  <si>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</si>
  <si>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</si>
  <si>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</si>
  <si>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</si>
  <si>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</si>
  <si>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</si>
  <si>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</si>
  <si>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</si>
  <si>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</si>
  <si>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</si>
  <si>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</si>
  <si>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</si>
  <si>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</si>
  <si>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</si>
  <si>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</si>
  <si>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</si>
  <si>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</si>
  <si>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</si>
  <si>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</si>
  <si>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</si>
  <si>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</si>
  <si>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</si>
  <si>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</si>
  <si>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</si>
  <si>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</si>
  <si>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</si>
  <si>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</si>
  <si>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</si>
  <si>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</si>
  <si>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</si>
  <si>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</si>
  <si>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</si>
  <si>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</si>
  <si>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</si>
  <si>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</si>
  <si>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</si>
  <si>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</si>
  <si>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</si>
  <si>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</si>
  <si>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</si>
  <si>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</si>
  <si>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</si>
  <si>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</si>
  <si>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</si>
  <si>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</si>
  <si>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</si>
  <si>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</si>
  <si>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</si>
  <si>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</si>
  <si>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</si>
  <si>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</si>
  <si>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</si>
  <si>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</si>
  <si>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</si>
  <si>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</si>
  <si>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</si>
  <si>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</si>
  <si>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</si>
  <si>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</si>
  <si>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</si>
  <si>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</si>
  <si>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</si>
  <si>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</si>
  <si>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</si>
  <si>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</si>
  <si>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</si>
  <si>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</si>
  <si>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</si>
  <si>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</si>
  <si>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</si>
  <si>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</si>
  <si>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</si>
  <si>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</si>
  <si>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</si>
  <si>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</si>
  <si>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</si>
  <si>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</si>
  <si>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</si>
  <si>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</si>
  <si>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</si>
  <si>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</si>
  <si>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</si>
  <si>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</si>
  <si>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</si>
  <si>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</si>
  <si>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</si>
  <si>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</si>
  <si>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</si>
  <si>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</si>
  <si>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</si>
  <si>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</si>
  <si>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</si>
  <si>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</si>
  <si>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</si>
  <si>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</si>
  <si>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</si>
  <si>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</si>
  <si>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</si>
  <si>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</si>
  <si>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</si>
  <si>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</si>
  <si>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</si>
  <si>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</si>
  <si>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</si>
  <si>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</si>
  <si>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</si>
  <si>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</si>
  <si>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</si>
  <si>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</si>
  <si>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</si>
  <si>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</si>
  <si>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</si>
  <si>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</si>
  <si>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</si>
  <si>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</si>
  <si>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</si>
  <si>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</si>
  <si>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</si>
  <si>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</si>
  <si>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</si>
  <si>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</si>
  <si>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</si>
  <si>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</si>
  <si>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</si>
  <si>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</si>
  <si>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</si>
  <si>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</si>
  <si>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</si>
  <si>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</si>
  <si>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</si>
  <si>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</si>
  <si>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</si>
  <si>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</si>
  <si>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</si>
  <si>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</si>
  <si>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</si>
  <si>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</si>
  <si>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</si>
  <si>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</si>
  <si>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</si>
  <si>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</si>
  <si>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</si>
  <si>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</si>
  <si>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</si>
  <si>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</si>
  <si>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</si>
  <si>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</si>
  <si>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</si>
  <si>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</si>
  <si>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</si>
  <si>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</si>
  <si>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</si>
  <si>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</si>
  <si>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</si>
  <si>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</si>
  <si>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</si>
  <si>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</si>
  <si>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</si>
  <si>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</si>
  <si>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</si>
  <si>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</si>
  <si>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</si>
  <si>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</si>
  <si>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</si>
  <si>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</si>
  <si>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</si>
  <si>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</si>
  <si>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</si>
  <si>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</si>
  <si>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</si>
  <si>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</si>
  <si>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</si>
  <si>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</si>
  <si>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</si>
  <si>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</si>
  <si>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</si>
  <si>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</si>
  <si>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</si>
  <si>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</si>
  <si>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</si>
  <si>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</si>
  <si>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</si>
  <si>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</si>
  <si>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</si>
  <si>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</si>
  <si>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</si>
  <si>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</si>
  <si>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</si>
  <si>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</si>
  <si>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</si>
  <si>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</si>
  <si>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</si>
  <si>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</si>
  <si>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</si>
  <si>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</si>
  <si>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</si>
  <si>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</si>
  <si>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</si>
  <si>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</si>
  <si>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</si>
  <si>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</si>
  <si>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</si>
  <si>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</si>
  <si>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</si>
  <si>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</si>
  <si>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</si>
  <si>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</si>
  <si>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</si>
  <si>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</si>
  <si>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</si>
  <si>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</si>
  <si>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</si>
  <si>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</si>
  <si>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</si>
  <si>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</si>
  <si>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</si>
  <si>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</si>
  <si>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</si>
  <si>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</si>
  <si>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</si>
  <si>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</si>
  <si>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</si>
  <si>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</si>
  <si>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</si>
  <si>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</si>
  <si>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</si>
  <si>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</si>
  <si>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</si>
  <si>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</si>
  <si>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</si>
  <si>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</si>
  <si>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</si>
  <si>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</si>
  <si>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</si>
  <si>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</si>
  <si>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</si>
  <si>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</si>
  <si>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</si>
  <si>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</si>
  <si>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</si>
  <si>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</si>
  <si>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</si>
  <si>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</si>
  <si>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</si>
  <si>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</si>
  <si>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</si>
  <si>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</si>
  <si>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</si>
  <si>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</si>
  <si>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</si>
  <si>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</si>
  <si>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</si>
  <si>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</si>
  <si>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</si>
  <si>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</si>
  <si>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</si>
  <si>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</si>
  <si>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</si>
  <si>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</si>
  <si>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</si>
  <si>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</si>
  <si>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</si>
  <si>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</si>
  <si>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</si>
  <si>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</si>
  <si>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</si>
  <si>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</si>
  <si>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</si>
  <si>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</si>
  <si>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</si>
  <si>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</si>
  <si>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</si>
  <si>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</si>
  <si>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</si>
  <si>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</si>
  <si>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</si>
  <si>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</si>
  <si>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</si>
  <si>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</si>
  <si>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</si>
  <si>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</si>
  <si>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</si>
  <si>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</si>
  <si>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</si>
  <si>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</si>
  <si>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</si>
  <si>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</si>
  <si>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</si>
  <si>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</si>
  <si>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</si>
  <si>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</si>
  <si>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</si>
  <si>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</si>
  <si>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</si>
  <si>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</si>
  <si>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</si>
  <si>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</si>
  <si>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</si>
  <si>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</si>
  <si>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</si>
  <si>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</si>
  <si>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</si>
  <si>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</si>
  <si>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</si>
  <si>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</si>
  <si>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</si>
  <si>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</si>
  <si>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</si>
  <si>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</si>
  <si>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</si>
  <si>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</si>
  <si>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</si>
  <si>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</si>
  <si>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</si>
  <si>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</si>
  <si>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</si>
  <si>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</si>
  <si>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</si>
  <si>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</si>
  <si>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</si>
  <si>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</si>
  <si>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</si>
  <si>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</si>
  <si>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</si>
  <si>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</si>
  <si>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</si>
  <si>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</si>
  <si>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</si>
  <si>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</si>
  <si>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</si>
  <si>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</si>
  <si>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</si>
  <si>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</si>
  <si>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</si>
  <si>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</si>
  <si>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</si>
  <si>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</si>
  <si>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</si>
  <si>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</si>
  <si>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</si>
  <si>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</si>
  <si>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</si>
  <si>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</si>
  <si>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</si>
  <si>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</si>
  <si>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</si>
  <si>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</si>
  <si>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</si>
  <si>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</si>
  <si>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</si>
  <si>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</si>
  <si>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</si>
  <si>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</si>
  <si>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</si>
  <si>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</si>
  <si>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</si>
  <si>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</si>
  <si>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</si>
  <si>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</si>
  <si>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</si>
  <si>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</si>
  <si>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</si>
  <si>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</si>
  <si>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</si>
  <si>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</si>
  <si>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</si>
  <si>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</si>
  <si>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</si>
  <si>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</si>
  <si>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</si>
  <si>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</si>
  <si>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</si>
  <si>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</si>
  <si>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</si>
  <si>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</si>
  <si>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</si>
  <si>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</si>
  <si>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</si>
  <si>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</si>
  <si>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</si>
  <si>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</si>
  <si>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</si>
  <si>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</si>
  <si>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</si>
  <si>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</si>
  <si>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</si>
  <si>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</si>
  <si>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</si>
  <si>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</si>
  <si>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</si>
  <si>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</si>
  <si>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</si>
  <si>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</si>
  <si>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</si>
  <si>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</si>
  <si>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</si>
  <si>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</si>
  <si>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</si>
  <si>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</si>
  <si>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</si>
  <si>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</si>
  <si>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</si>
  <si>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</si>
  <si>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</si>
  <si>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</si>
  <si>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</si>
  <si>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</si>
  <si>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</si>
  <si>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</si>
  <si>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</si>
  <si>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</si>
  <si>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</si>
  <si>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</si>
  <si>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</si>
  <si>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</si>
  <si>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</si>
  <si>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</si>
  <si>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</si>
  <si>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</si>
  <si>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</si>
  <si>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</si>
  <si>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</si>
  <si>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</si>
  <si>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</si>
  <si>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</si>
  <si>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</si>
  <si>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</si>
  <si>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</si>
  <si>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</si>
  <si>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</si>
  <si>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</si>
  <si>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</si>
  <si>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</si>
  <si>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</si>
  <si>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</si>
  <si>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</si>
  <si>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</si>
  <si>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</si>
  <si>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</si>
  <si>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</si>
  <si>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</si>
  <si>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</si>
  <si>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</si>
  <si>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</si>
  <si>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</si>
  <si>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</si>
  <si>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</si>
  <si>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</si>
  <si>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</si>
  <si>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</si>
  <si>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</si>
  <si>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</si>
  <si>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</si>
  <si>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</si>
  <si>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</si>
  <si>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</si>
  <si>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</si>
  <si>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</si>
  <si>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</si>
  <si>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</si>
  <si>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</si>
  <si>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</si>
  <si>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</si>
  <si>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</si>
  <si>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</si>
  <si>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</si>
  <si>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</si>
  <si>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</si>
  <si>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</si>
  <si>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</si>
  <si>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</si>
  <si>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</si>
  <si>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</si>
  <si>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</si>
  <si>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</si>
  <si>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</si>
  <si>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</si>
  <si>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</si>
  <si>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</si>
  <si>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</si>
  <si>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</si>
  <si>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</si>
  <si>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</si>
  <si>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</si>
  <si>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</si>
  <si>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</si>
  <si>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</si>
  <si>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</si>
  <si>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</si>
  <si>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</si>
  <si>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</si>
  <si>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</si>
  <si>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</si>
  <si>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</si>
  <si>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</si>
  <si>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</si>
  <si>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</si>
  <si>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</si>
  <si>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</si>
  <si>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</si>
  <si>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</si>
  <si>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</si>
  <si>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</si>
  <si>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</si>
  <si>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</si>
  <si>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</si>
  <si>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</si>
  <si>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</si>
  <si>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</si>
  <si>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</si>
  <si>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</si>
  <si>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</si>
  <si>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</si>
  <si>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</si>
  <si>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</si>
  <si>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</si>
  <si>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</si>
  <si>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</si>
  <si>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</si>
  <si>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</si>
  <si>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</si>
  <si>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</si>
  <si>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</si>
  <si>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</si>
  <si>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</si>
  <si>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</si>
  <si>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</si>
  <si>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</si>
  <si>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</si>
  <si>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</si>
  <si>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</si>
  <si>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</si>
  <si>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</si>
  <si>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</si>
  <si>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</si>
  <si>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</si>
  <si>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</si>
  <si>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</si>
  <si>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</si>
  <si>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</si>
  <si>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</si>
  <si>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</si>
  <si>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</si>
  <si>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</si>
  <si>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</si>
  <si>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</si>
  <si>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</si>
  <si>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</si>
  <si>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</si>
  <si>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</si>
  <si>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</si>
  <si>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</si>
  <si>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</si>
  <si>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</si>
  <si>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</si>
  <si>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</si>
  <si>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</si>
  <si>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</si>
  <si>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</si>
  <si>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</si>
  <si>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</si>
  <si>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</si>
  <si>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</si>
  <si>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</si>
  <si>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</si>
  <si>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</si>
  <si>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</si>
  <si>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</si>
  <si>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</si>
  <si>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</si>
  <si>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</si>
  <si>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</si>
  <si>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</si>
  <si>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</si>
  <si>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</si>
  <si>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</si>
  <si>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</si>
  <si>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</si>
  <si>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</si>
  <si>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</si>
  <si>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</si>
  <si>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</si>
  <si>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</si>
  <si>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</si>
  <si>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</si>
  <si>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</si>
  <si>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</si>
  <si>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</si>
  <si>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</si>
  <si>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</si>
  <si>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</si>
  <si>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</si>
  <si>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</si>
  <si>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</si>
  <si>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</si>
  <si>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</si>
  <si>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</si>
  <si>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</si>
  <si>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</si>
  <si>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</si>
  <si>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</si>
  <si>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</si>
  <si>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</si>
  <si>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</si>
  <si>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</si>
  <si>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</si>
  <si>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</si>
  <si>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</si>
  <si>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</si>
  <si>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</si>
  <si>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</si>
  <si>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</si>
  <si>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</si>
  <si>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</si>
  <si>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</si>
  <si>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</si>
  <si>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</si>
  <si>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</si>
  <si>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</si>
  <si>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</si>
  <si>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</si>
  <si>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</si>
  <si>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</si>
  <si>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</si>
  <si>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</si>
  <si>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</si>
  <si>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</si>
  <si>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</si>
  <si>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</si>
  <si>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</si>
  <si>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</si>
  <si>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</si>
  <si>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</si>
  <si>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</si>
  <si>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</si>
  <si>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</si>
  <si>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</si>
  <si>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</si>
  <si>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</si>
  <si>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</si>
  <si>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</si>
  <si>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</si>
  <si>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</si>
  <si>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</si>
  <si>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</si>
  <si>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</si>
  <si>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</si>
  <si>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</si>
  <si>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</si>
  <si>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</si>
  <si>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</si>
  <si>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</si>
  <si>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</si>
  <si>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</si>
  <si>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</si>
  <si>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</si>
  <si>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</si>
  <si>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</si>
  <si>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</si>
  <si>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</si>
  <si>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</si>
  <si>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</si>
  <si>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</si>
  <si>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</si>
  <si>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</si>
  <si>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</si>
  <si>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</si>
  <si>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</si>
  <si>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</si>
  <si>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</si>
  <si>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</si>
  <si>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</si>
  <si>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</si>
  <si>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</si>
  <si>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</si>
  <si>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</si>
  <si>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</si>
  <si>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</si>
  <si>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</si>
  <si>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</si>
  <si>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</si>
  <si>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</si>
  <si>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</si>
  <si>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</si>
  <si>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</si>
  <si>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</si>
  <si>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</si>
  <si>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</si>
  <si>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</si>
  <si>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</si>
  <si>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</si>
  <si>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</si>
  <si>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</si>
  <si>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</si>
  <si>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</si>
  <si>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</si>
  <si>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</si>
  <si>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</si>
  <si>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</si>
  <si>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</si>
  <si>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</si>
  <si>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</si>
  <si>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</si>
  <si>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</si>
  <si>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</si>
  <si>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</si>
  <si>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</si>
  <si>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</si>
  <si>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</si>
  <si>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</si>
  <si>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</si>
  <si>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</si>
  <si>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</si>
  <si>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</si>
  <si>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</si>
  <si>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</si>
  <si>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</si>
  <si>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</si>
  <si>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</si>
  <si>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</si>
  <si>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</si>
  <si>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</si>
  <si>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</si>
  <si>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</si>
  <si>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</si>
  <si>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</si>
  <si>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</si>
  <si>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</si>
  <si>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</si>
  <si>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</si>
  <si>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</si>
  <si>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</si>
  <si>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</si>
  <si>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</si>
  <si>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</si>
  <si>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</si>
  <si>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</si>
  <si>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</si>
  <si>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</si>
  <si>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</si>
  <si>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</si>
  <si>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</si>
  <si>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</si>
  <si>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</si>
  <si>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</si>
  <si>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</si>
  <si>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</si>
  <si>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</si>
  <si>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</si>
  <si>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</si>
  <si>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</si>
  <si>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</si>
  <si>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</si>
  <si>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</si>
  <si>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</si>
  <si>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</si>
  <si>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</si>
  <si>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</si>
  <si>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</si>
  <si>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</si>
  <si>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</si>
  <si>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</si>
  <si>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</si>
  <si>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</si>
  <si>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</si>
  <si>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</si>
  <si>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</si>
  <si>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</si>
  <si>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</si>
  <si>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</si>
  <si>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</si>
  <si>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</si>
  <si>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</si>
  <si>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</si>
  <si>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</si>
  <si>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</si>
  <si>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</si>
  <si>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</si>
  <si>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</si>
  <si>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</si>
  <si>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</si>
  <si>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</si>
  <si>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</si>
  <si>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</si>
  <si>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</si>
  <si>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</si>
  <si>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</si>
  <si>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</si>
  <si>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</si>
  <si>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</si>
  <si>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</si>
  <si>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</si>
  <si>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</si>
  <si>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</si>
  <si>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</si>
  <si>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</si>
  <si>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</si>
  <si>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</si>
  <si>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</si>
  <si>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</si>
  <si>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</si>
  <si>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</si>
  <si>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</si>
  <si>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</si>
  <si>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</si>
  <si>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</si>
  <si>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</si>
  <si>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</si>
  <si>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</si>
  <si>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</si>
  <si>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</si>
  <si>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</si>
  <si>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</si>
  <si>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</si>
  <si>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</si>
  <si>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</si>
  <si>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</si>
  <si>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</si>
  <si>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</si>
  <si>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</si>
  <si>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</si>
  <si>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</si>
  <si>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</si>
  <si>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</si>
  <si>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</si>
  <si>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</si>
  <si>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</si>
  <si>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</si>
  <si>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</si>
  <si>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</si>
  <si>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</si>
  <si>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</si>
  <si>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</si>
  <si>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</si>
  <si>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</si>
  <si>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</si>
  <si>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</si>
  <si>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</si>
  <si>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</si>
  <si>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</si>
  <si>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</si>
  <si>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</si>
  <si>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</si>
  <si>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</si>
  <si>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</si>
  <si>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</si>
  <si>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</si>
  <si>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</si>
  <si>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</si>
  <si>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</si>
  <si>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</si>
  <si>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</si>
  <si>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</si>
  <si>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</si>
  <si>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</si>
  <si>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</si>
  <si>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</si>
  <si>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</si>
  <si>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</si>
  <si>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</si>
  <si>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</si>
  <si>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</si>
  <si>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</si>
  <si>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</si>
  <si>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</si>
  <si>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</si>
  <si>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</si>
  <si>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</si>
  <si>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</si>
  <si>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</si>
  <si>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</si>
  <si>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</si>
  <si>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</si>
  <si>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</si>
  <si>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</si>
  <si>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</si>
  <si>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</si>
  <si>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</si>
  <si>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</si>
  <si>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</si>
  <si>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</si>
  <si>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</si>
  <si>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</si>
  <si>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</si>
  <si>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</si>
  <si>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</si>
  <si>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</si>
  <si>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</si>
  <si>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</si>
  <si>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</si>
  <si>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</si>
  <si>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</si>
  <si>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</si>
  <si>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</si>
  <si>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</si>
  <si>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</si>
  <si>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</si>
  <si>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</si>
  <si>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</si>
  <si>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</si>
  <si>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</si>
  <si>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</si>
  <si>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</si>
  <si>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</si>
  <si>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</si>
  <si>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</si>
  <si>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</si>
  <si>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</si>
  <si>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</si>
  <si>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</si>
  <si>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</si>
  <si>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</si>
  <si>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</si>
  <si>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</si>
  <si>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</si>
  <si>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</si>
  <si>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</si>
  <si>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</si>
  <si>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</si>
  <si>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</si>
  <si>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</si>
  <si>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</si>
  <si>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</si>
  <si>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</si>
  <si>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</si>
  <si>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</si>
  <si>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</si>
  <si>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</si>
  <si>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</si>
  <si>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</si>
  <si>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</si>
  <si>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</si>
  <si>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</si>
  <si>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</si>
  <si>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</si>
  <si>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</si>
  <si>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</si>
  <si>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</si>
  <si>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</si>
  <si>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</si>
  <si>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</si>
  <si>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</si>
  <si>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</si>
  <si>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</si>
  <si>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</si>
  <si>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</si>
  <si>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</si>
  <si>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</si>
  <si>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</si>
  <si>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</si>
  <si>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</si>
  <si>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</si>
  <si>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</si>
  <si>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</si>
  <si>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</si>
  <si>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</si>
  <si>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</si>
  <si>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</si>
  <si>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</si>
  <si>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</si>
  <si>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</si>
  <si>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</si>
  <si>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</si>
  <si>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</si>
  <si>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</si>
  <si>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</si>
  <si>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</si>
  <si>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</si>
  <si>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</si>
  <si>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</si>
  <si>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</si>
  <si>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</si>
  <si>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</si>
  <si>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</si>
  <si>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</si>
  <si>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</si>
  <si>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</si>
  <si>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</si>
  <si>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</si>
  <si>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</si>
  <si>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</si>
  <si>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</si>
  <si>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</si>
  <si>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</si>
  <si>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</si>
  <si>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</si>
  <si>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</si>
  <si>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</si>
  <si>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</si>
  <si>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</si>
  <si>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</si>
  <si>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</si>
  <si>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</si>
  <si>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</si>
  <si>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</si>
  <si>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</si>
  <si>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</si>
  <si>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</si>
  <si>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</si>
  <si>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</si>
  <si>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</si>
  <si>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</si>
  <si>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</si>
  <si>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</si>
  <si>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</si>
  <si>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</si>
  <si>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</si>
  <si>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</si>
  <si>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</si>
  <si>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</si>
  <si>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</si>
  <si>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</si>
  <si>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</si>
  <si>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</si>
  <si>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</si>
  <si>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</si>
  <si>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</si>
  <si>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</si>
  <si>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</si>
  <si>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</si>
  <si>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</si>
  <si>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</si>
  <si>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</si>
  <si>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</si>
  <si>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</si>
  <si>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</si>
  <si>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</si>
  <si>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</si>
  <si>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</si>
  <si>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</si>
  <si>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</si>
  <si>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</si>
  <si>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</si>
  <si>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</si>
  <si>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</si>
  <si>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</si>
  <si>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</si>
  <si>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</si>
  <si>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</si>
  <si>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</si>
  <si>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</si>
  <si>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</si>
  <si>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</si>
  <si>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</si>
  <si>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</si>
  <si>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</si>
  <si>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</si>
  <si>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</si>
  <si>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</si>
  <si>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</si>
  <si>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</si>
  <si>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</si>
  <si>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</si>
  <si>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</si>
  <si>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</si>
  <si>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</si>
  <si>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</si>
  <si>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</si>
  <si>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</si>
  <si>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</si>
  <si>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</si>
  <si>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</si>
  <si>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</si>
  <si>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</si>
  <si>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</si>
  <si>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</si>
  <si>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</si>
  <si>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</si>
  <si>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</si>
  <si>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</si>
  <si>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</si>
  <si>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</si>
  <si>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</si>
  <si>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</si>
  <si>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</si>
  <si>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</si>
  <si>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</si>
  <si>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</si>
  <si>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</si>
  <si>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</si>
  <si>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</si>
  <si>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</si>
  <si>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</si>
  <si>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</si>
  <si>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</si>
  <si>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</si>
  <si>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</si>
  <si>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</si>
  <si>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</si>
  <si>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</si>
  <si>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</si>
  <si>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</si>
  <si>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</si>
  <si>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</si>
  <si>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</si>
  <si>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</si>
  <si>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</si>
  <si>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</si>
  <si>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</si>
  <si>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</si>
  <si>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</si>
  <si>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</si>
  <si>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</si>
  <si>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</si>
  <si>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</si>
  <si>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</si>
  <si>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</si>
  <si>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</si>
  <si>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</si>
  <si>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</si>
  <si>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</si>
  <si>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</si>
  <si>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</si>
  <si>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</si>
  <si>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</si>
  <si>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</si>
  <si>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</si>
  <si>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</si>
  <si>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</si>
  <si>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</si>
  <si>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</si>
  <si>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</si>
  <si>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</si>
  <si>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</si>
  <si>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</si>
  <si>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</si>
  <si>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</si>
  <si>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</si>
  <si>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</si>
  <si>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</si>
  <si>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</si>
  <si>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</si>
  <si>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</si>
  <si>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</si>
  <si>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</si>
  <si>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</si>
  <si>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</si>
  <si>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</si>
  <si>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</si>
  <si>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</si>
  <si>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</si>
  <si>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</si>
  <si>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</si>
  <si>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</si>
  <si>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</si>
  <si>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</si>
  <si>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</si>
  <si>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</si>
  <si>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</si>
  <si>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</si>
  <si>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</si>
  <si>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</si>
  <si>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</si>
  <si>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</si>
  <si>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</si>
  <si>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</si>
  <si>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</si>
  <si>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</si>
  <si>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</si>
  <si>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</si>
  <si>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</si>
  <si>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</si>
  <si>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</si>
  <si>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</si>
  <si>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</si>
  <si>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</si>
  <si>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</si>
  <si>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</si>
  <si>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</si>
  <si>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</si>
  <si>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</si>
  <si>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</si>
  <si>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</si>
  <si>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</si>
  <si>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</si>
  <si>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</si>
  <si>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</si>
  <si>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</si>
  <si>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</si>
  <si>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</si>
  <si>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</si>
  <si>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</si>
  <si>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</si>
  <si>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</si>
  <si>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</si>
  <si>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</si>
  <si>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</si>
  <si>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</si>
  <si>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</si>
  <si>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</si>
  <si>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</si>
  <si>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</si>
  <si>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</si>
  <si>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</si>
  <si>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</si>
  <si>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</si>
  <si>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</si>
  <si>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</si>
  <si>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</si>
  <si>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</si>
  <si>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</si>
  <si>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</si>
  <si>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</si>
  <si>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</si>
  <si>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</si>
  <si>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</si>
  <si>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</si>
  <si>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</si>
  <si>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</si>
  <si>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</si>
  <si>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</si>
  <si>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</si>
  <si>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</si>
  <si>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</si>
  <si>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</si>
  <si>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</si>
  <si>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</si>
  <si>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</si>
  <si>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</si>
  <si>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</si>
  <si>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</si>
  <si>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</si>
  <si>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</si>
  <si>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</si>
  <si>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</si>
  <si>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</si>
  <si>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</si>
  <si>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</si>
  <si>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</si>
  <si>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</si>
  <si>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</si>
  <si>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</si>
  <si>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</si>
  <si>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</si>
  <si>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</si>
  <si>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</si>
  <si>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</si>
  <si>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</si>
  <si>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</si>
  <si>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</si>
  <si>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</si>
  <si>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</si>
  <si>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</si>
  <si>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</si>
  <si>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</si>
  <si>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</si>
  <si>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</si>
  <si>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</si>
  <si>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</si>
  <si>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</si>
  <si>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</si>
  <si>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</si>
  <si>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</si>
  <si>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</si>
  <si>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</si>
  <si>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</si>
  <si>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</si>
  <si>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</si>
  <si>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</si>
  <si>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</si>
  <si>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</si>
  <si>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</si>
  <si>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</si>
  <si>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</si>
  <si>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</si>
  <si>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</si>
  <si>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</si>
  <si>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</si>
  <si>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</si>
  <si>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</si>
  <si>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</si>
  <si>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</si>
  <si>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</si>
  <si>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</si>
  <si>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</si>
  <si>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</si>
  <si>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</si>
  <si>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</si>
  <si>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</si>
  <si>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</si>
  <si>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</si>
  <si>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</si>
  <si>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</si>
  <si>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</si>
  <si>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</si>
  <si>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</si>
  <si>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</si>
  <si>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</si>
  <si>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</si>
  <si>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</si>
  <si>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</si>
  <si>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</si>
  <si>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</si>
  <si>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</si>
  <si>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</si>
  <si>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</si>
  <si>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</si>
  <si>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</si>
  <si>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</si>
  <si>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</si>
  <si>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</si>
  <si>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</si>
  <si>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</si>
  <si>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</si>
  <si>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</si>
  <si>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</si>
  <si>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</si>
  <si>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</si>
  <si>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</si>
  <si>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</si>
  <si>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</si>
  <si>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</si>
  <si>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</si>
  <si>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</si>
  <si>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</si>
  <si>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</si>
  <si>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</si>
  <si>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</si>
  <si>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</si>
  <si>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</si>
  <si>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</si>
  <si>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</si>
  <si>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</si>
  <si>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</si>
  <si>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</si>
  <si>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</si>
  <si>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</si>
  <si>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</si>
  <si>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</si>
  <si>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</si>
  <si>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</si>
  <si>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</si>
  <si>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</si>
  <si>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</si>
  <si>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</si>
  <si>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</si>
  <si>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</si>
  <si>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</si>
  <si>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</si>
  <si>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</si>
  <si>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</si>
  <si>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</si>
  <si>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</si>
  <si>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</si>
  <si>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</si>
  <si>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</si>
  <si>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</si>
  <si>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</si>
  <si>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</si>
  <si>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</si>
  <si>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</si>
  <si>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</si>
  <si>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</si>
  <si>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</si>
  <si>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</si>
  <si>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</si>
  <si>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</si>
  <si>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</si>
  <si>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</si>
  <si>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</si>
  <si>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</si>
  <si>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</si>
  <si>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</si>
  <si>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</si>
  <si>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</si>
  <si>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</si>
  <si>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</si>
  <si>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</si>
  <si>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</si>
  <si>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</si>
  <si>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</si>
  <si>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</si>
  <si>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</si>
  <si>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</si>
  <si>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</si>
  <si>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</si>
  <si>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</si>
  <si>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</si>
  <si>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</si>
  <si>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</si>
  <si>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</si>
  <si>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</si>
  <si>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</si>
  <si>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</si>
  <si>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</si>
  <si>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</si>
  <si>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</si>
  <si>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</si>
  <si>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</si>
  <si>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</si>
  <si>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</si>
  <si>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</si>
  <si>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</si>
  <si>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</si>
  <si>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</si>
  <si>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</si>
  <si>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</si>
  <si>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</si>
  <si>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</si>
  <si>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</si>
  <si>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</si>
  <si>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</si>
  <si>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</si>
  <si>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</si>
  <si>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</si>
  <si>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</si>
  <si>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</si>
  <si>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</si>
  <si>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</si>
  <si>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</si>
  <si>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</si>
  <si>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</si>
  <si>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</si>
  <si>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</si>
  <si>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</si>
  <si>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</si>
  <si>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</si>
  <si>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</si>
  <si>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</si>
  <si>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</si>
  <si>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</si>
  <si>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</si>
  <si>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</si>
  <si>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</si>
  <si>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</si>
  <si>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</si>
  <si>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</si>
  <si>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</si>
  <si>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</si>
  <si>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</si>
  <si>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</si>
  <si>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</si>
  <si>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</si>
  <si>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</si>
  <si>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</si>
  <si>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</si>
  <si>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</si>
  <si>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</si>
  <si>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</si>
  <si>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</si>
  <si>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</si>
  <si>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</si>
  <si>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</si>
  <si>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</si>
  <si>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</si>
  <si>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</si>
  <si>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</si>
  <si>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</si>
  <si>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</si>
  <si>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Harwin plc</t>
  </si>
  <si>
    <t>226130680</t>
  </si>
  <si>
    <t xml:space="preserve">Dun &amp; Bradstreet D-U-N-S® </t>
  </si>
  <si>
    <t>Fitzherbert Road, Farlington, Portsmouth, Hampshire. PO6 1RT. United Kingdom.</t>
  </si>
  <si>
    <t>Martin J Perry</t>
  </si>
  <si>
    <t>complianceteam@harwin.com</t>
  </si>
  <si>
    <t>+44 (0)23 9231 4545</t>
  </si>
  <si>
    <t>Product Environmental Compliance Specialist</t>
  </si>
  <si>
    <t>Cobalt is used in the Gold and Zinc plating of some Harwin products.</t>
  </si>
  <si>
    <t>Generally, it is known that most of the Cobalt sourcing originates from the DRC, more specifically the Congo-Zambian Copper belt. For the DRC this means the southern province of Katanga. This area is very distant from the mining operations of the conflict minerals as mentioned under the Dodd-Frank Act, situated in the North-Eastern part of the DRC.</t>
  </si>
  <si>
    <t>To the extent identified and reported by Harwin's downstream suppliers of Cobalt.</t>
  </si>
  <si>
    <t>Canada</t>
  </si>
  <si>
    <t/>
  </si>
  <si>
    <t>Jiangxi Jiangwu Cobalt industrial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</si>
</sst>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omplianceteam@harwin.com" TargetMode="External"/><Relationship Id="rId1" Type="http://schemas.openxmlformats.org/officeDocument/2006/relationships/hyperlink" Target="mailto:complianceteam@harwin.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E2249D78-0309-44DF-A0D3-9249DA752330}"/>
    </customSheetView>
    <customSheetView guid="{C59130F4-2E03-5E48-94CE-6E4A0484DB9E}" showAutoFilter="1">
      <selection activeCell="C1" sqref="C1:D65536"/>
      <pageMargins left="0" right="0" top="0" bottom="0" header="0" footer="0"/>
      <pageSetup orientation="portrait"/>
      <headerFooter alignWithMargins="0"/>
      <autoFilter ref="B1:C1" xr:uid="{F4E2E8B5-745F-4282-B85B-CEFF4FD5B14E}"/>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D23" sqref="D23:E2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7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7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4" t="s">
        <v>19203</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4" t="s">
        <v>19204</v>
      </c>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t="s">
        <v>19205</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4" t="s">
        <v>19206</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19207</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4" t="s">
        <v>19208</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19206</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t="s">
        <v>19209</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2" t="s">
        <v>19207</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4" t="s">
        <v>19208</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v>45426</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25</v>
      </c>
      <c r="E26" s="335"/>
      <c r="F26" s="9"/>
      <c r="G26" s="329" t="s">
        <v>19210</v>
      </c>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t="s">
        <v>25</v>
      </c>
      <c r="E38" s="335"/>
      <c r="F38" s="41"/>
      <c r="G38" s="329" t="s">
        <v>19211</v>
      </c>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t="s">
        <v>22</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v>1</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2" t="s">
        <v>25</v>
      </c>
      <c r="E56" s="383"/>
      <c r="F56" s="41"/>
      <c r="G56" s="329" t="s">
        <v>19212</v>
      </c>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22</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22</v>
      </c>
      <c r="E71" s="335"/>
      <c r="F71" s="51"/>
      <c r="G71" s="392"/>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22</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22</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34</v>
      </c>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4" t="s">
        <v>22</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4" t="s">
        <v>22</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7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14A6C774-1FFC-4889-AE6C-7144507F9501}"/>
    <hyperlink ref="D20" r:id="rId2" xr:uid="{AD8D38C4-2DCD-42C4-9EA7-BC3AA92133B9}"/>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C8" sqref="C8"/>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t="s">
        <v>291</v>
      </c>
      <c r="B5" s="150" t="s">
        <v>43</v>
      </c>
      <c r="C5" s="153" t="s">
        <v>289</v>
      </c>
      <c r="D5" s="150"/>
      <c r="E5" s="150" t="s">
        <v>290</v>
      </c>
      <c r="F5" s="150" t="s">
        <v>291</v>
      </c>
      <c r="G5" s="150" t="s">
        <v>12</v>
      </c>
      <c r="H5" s="208">
        <v>0</v>
      </c>
      <c r="I5" s="209" t="s">
        <v>292</v>
      </c>
      <c r="J5" s="209" t="s">
        <v>293</v>
      </c>
      <c r="K5" s="151"/>
      <c r="L5" s="151"/>
      <c r="M5" s="151"/>
      <c r="N5" s="151"/>
      <c r="O5" s="151"/>
      <c r="P5" s="211"/>
      <c r="Q5" s="152"/>
      <c r="R5" s="150" t="str">
        <f ca="1">IF(ISERROR($V5),"",OFFSET('Smelter Look-up'!$C$4,$V5-4,0)&amp;"")</f>
        <v>Umicore Olen</v>
      </c>
      <c r="S5" s="156" t="str">
        <f t="shared" ref="S5:S63" ca="1" si="0">IF(B5="","",IF(ISERROR(MATCH($E5,CL,0)),"Unknown",INDIRECT("'C'!$A$"&amp;MATCH($E5,CL,0)+1)))</f>
        <v>BE</v>
      </c>
      <c r="T5" s="156" t="str">
        <f ca="1">IF(B5="","",IF(ISERROR(MATCH($J5,SorP!$B$1:$B$6226,0)),"",INDIRECT("'SorP'!$A$"&amp;MATCH($S5&amp;$J5,SorP!C:C,0))))</f>
        <v>BE-VAN</v>
      </c>
      <c r="U5" s="169"/>
      <c r="V5" s="170">
        <f>IF(C5="",NA(),MATCH($B5&amp;$C5,'Smelter Look-up'!$J:$J,0))</f>
        <v>139</v>
      </c>
      <c r="X5" s="171">
        <f t="shared" ref="X5:X62" si="1">IF(AND(C5="Smelter not listed",OR(LEN(D5)=0,LEN(E5)=0)),1,0)</f>
        <v>0</v>
      </c>
      <c r="AB5" s="171" t="str">
        <f t="shared" ref="AB5:AB62" si="2">B5&amp;C5</f>
        <v>CobaltUmicore Olen</v>
      </c>
    </row>
    <row r="6" spans="1:34" s="171" customFormat="1" ht="20.25">
      <c r="A6" s="200" t="s">
        <v>118</v>
      </c>
      <c r="B6" s="150" t="s">
        <v>43</v>
      </c>
      <c r="C6" s="153" t="s">
        <v>117</v>
      </c>
      <c r="D6" s="150"/>
      <c r="E6" s="150" t="s">
        <v>71</v>
      </c>
      <c r="F6" s="150" t="s">
        <v>118</v>
      </c>
      <c r="G6" s="150" t="s">
        <v>12</v>
      </c>
      <c r="H6" s="208">
        <v>0</v>
      </c>
      <c r="I6" s="209" t="s">
        <v>119</v>
      </c>
      <c r="J6" s="209" t="s">
        <v>120</v>
      </c>
      <c r="K6" s="151"/>
      <c r="L6" s="151"/>
      <c r="M6" s="151"/>
      <c r="N6" s="151"/>
      <c r="O6" s="151"/>
      <c r="P6" s="211"/>
      <c r="Q6" s="152"/>
      <c r="R6" s="150" t="str">
        <f ca="1">IF(ISERROR($V6),"",OFFSET('Smelter Look-up'!$C$4,$V6-4,0)&amp;"")</f>
        <v>Gem (Jiangsu) Cobalt Industry Co., Ltd.</v>
      </c>
      <c r="S6" s="156" t="str">
        <f t="shared" ca="1" si="0"/>
        <v>CN</v>
      </c>
      <c r="T6" s="156" t="str">
        <f ca="1">IF(B6="","",IF(ISERROR(MATCH($J6,SorP!$B$1:$B$6226,0)),"",INDIRECT("'SorP'!$A$"&amp;MATCH($S6&amp;$J6,SorP!C:C,0))))</f>
        <v>CN-JS</v>
      </c>
      <c r="U6" s="169"/>
      <c r="V6" s="170">
        <f>IF(C6="",NA(),MATCH($B6&amp;$C6,'Smelter Look-up'!$J:$J,0))</f>
        <v>30</v>
      </c>
      <c r="X6" s="171">
        <f t="shared" si="1"/>
        <v>0</v>
      </c>
      <c r="AB6" s="171" t="str">
        <f t="shared" si="2"/>
        <v>CobaltGem (Jiangsu) Cobalt Industry Co., Ltd.</v>
      </c>
    </row>
    <row r="7" spans="1:34" s="171" customFormat="1" ht="25.5">
      <c r="A7" s="200" t="s">
        <v>108</v>
      </c>
      <c r="B7" s="150" t="s">
        <v>43</v>
      </c>
      <c r="C7" s="153" t="s">
        <v>106</v>
      </c>
      <c r="D7" s="150"/>
      <c r="E7" s="150" t="s">
        <v>107</v>
      </c>
      <c r="F7" s="150" t="s">
        <v>108</v>
      </c>
      <c r="G7" s="150" t="s">
        <v>12</v>
      </c>
      <c r="H7" s="208">
        <v>0</v>
      </c>
      <c r="I7" s="209" t="s">
        <v>109</v>
      </c>
      <c r="J7" s="209" t="s">
        <v>110</v>
      </c>
      <c r="K7" s="151"/>
      <c r="L7" s="151"/>
      <c r="M7" s="151"/>
      <c r="N7" s="151"/>
      <c r="O7" s="151"/>
      <c r="P7" s="211"/>
      <c r="Q7" s="152"/>
      <c r="R7" s="150" t="str">
        <f ca="1">IF(ISERROR($V7),"",OFFSET('Smelter Look-up'!$C$4,$V7-4,0)&amp;"")</f>
        <v>Umicore Finland Oy</v>
      </c>
      <c r="S7" s="156" t="str">
        <f t="shared" ca="1" si="0"/>
        <v>FI</v>
      </c>
      <c r="T7" s="156" t="str">
        <f ca="1">IF(B7="","",IF(ISERROR(MATCH($J7,SorP!$B$1:$B$6226,0)),"",INDIRECT("'SorP'!$A$"&amp;MATCH($S7&amp;$J7,SorP!C:C,0))))</f>
        <v>FI-07</v>
      </c>
      <c r="U7" s="169"/>
      <c r="V7" s="170">
        <f>IF(C7="",NA(),MATCH($B7&amp;$C7,'Smelter Look-up'!$J:$J,0))</f>
        <v>138</v>
      </c>
      <c r="X7" s="171">
        <f t="shared" si="1"/>
        <v>0</v>
      </c>
      <c r="AB7" s="171" t="str">
        <f t="shared" si="2"/>
        <v>CobaltUmicore Finland Oy</v>
      </c>
    </row>
    <row r="8" spans="1:34" s="171" customFormat="1" ht="20.25">
      <c r="A8" s="200" t="s">
        <v>263</v>
      </c>
      <c r="B8" s="150" t="s">
        <v>43</v>
      </c>
      <c r="C8" s="153" t="s">
        <v>262</v>
      </c>
      <c r="D8" s="150"/>
      <c r="E8" s="150" t="s">
        <v>19213</v>
      </c>
      <c r="F8" s="150" t="s">
        <v>263</v>
      </c>
      <c r="G8" s="150" t="s">
        <v>12</v>
      </c>
      <c r="H8" s="208" t="s">
        <v>19214</v>
      </c>
      <c r="I8" s="209" t="s">
        <v>19214</v>
      </c>
      <c r="J8" s="209" t="s">
        <v>19214</v>
      </c>
      <c r="K8" s="151"/>
      <c r="L8" s="151"/>
      <c r="M8" s="151"/>
      <c r="N8" s="151"/>
      <c r="O8" s="151"/>
      <c r="P8" s="211"/>
      <c r="Q8" s="152"/>
      <c r="R8" s="150" t="str">
        <f ca="1">IF(ISERROR($V8),"",OFFSET('Smelter Look-up'!$C$4,$V8-4,0)&amp;"")</f>
        <v>Port Colborne Refinery</v>
      </c>
      <c r="S8" s="156" t="str">
        <f t="shared" ca="1" si="0"/>
        <v>CA</v>
      </c>
      <c r="T8" s="156" t="str">
        <f ca="1">IF(B8="","",IF(ISERROR(MATCH($J8,SorP!$B$1:$B$6226,0)),"",INDIRECT("'SorP'!$A$"&amp;MATCH($S8&amp;$J8,SorP!C:C,0))))</f>
        <v/>
      </c>
      <c r="U8" s="169"/>
      <c r="V8" s="170">
        <f>IF(C8="",NA(),MATCH($B8&amp;$C8,'Smelter Look-up'!$J:$J,0))</f>
        <v>113</v>
      </c>
      <c r="X8" s="171">
        <f t="shared" si="1"/>
        <v>0</v>
      </c>
      <c r="AB8" s="171" t="str">
        <f t="shared" si="2"/>
        <v>CobaltPort Colborne Refinery</v>
      </c>
    </row>
    <row r="9" spans="1:34" s="171" customFormat="1" ht="20.25">
      <c r="A9" s="200"/>
      <c r="B9" s="150" t="s">
        <v>43</v>
      </c>
      <c r="C9" s="153" t="s">
        <v>92</v>
      </c>
      <c r="D9" s="150"/>
      <c r="E9" s="150" t="s">
        <v>93</v>
      </c>
      <c r="F9" s="150" t="s">
        <v>94</v>
      </c>
      <c r="G9" s="150" t="s">
        <v>12</v>
      </c>
      <c r="H9" s="208">
        <v>0</v>
      </c>
      <c r="I9" s="209" t="s">
        <v>95</v>
      </c>
      <c r="J9" s="209" t="s">
        <v>95</v>
      </c>
      <c r="K9" s="151"/>
      <c r="L9" s="151"/>
      <c r="M9" s="151"/>
      <c r="N9" s="151"/>
      <c r="O9" s="151"/>
      <c r="P9" s="211"/>
      <c r="Q9" s="152"/>
      <c r="R9" s="150" t="str">
        <f ca="1">IF(ISERROR($V9),"",OFFSET('Smelter Look-up'!$C$4,$V9-4,0)&amp;"")</f>
        <v>Dynatec Madagascar Company</v>
      </c>
      <c r="S9" s="156" t="str">
        <f t="shared" ca="1" si="0"/>
        <v>MG</v>
      </c>
      <c r="T9" s="156" t="str">
        <f ca="1">IF(B9="","",IF(ISERROR(MATCH($J9,SorP!$B$1:$B$6226,0)),"",INDIRECT("'SorP'!$A$"&amp;MATCH($S9&amp;$J9,SorP!C:C,0))))</f>
        <v>MG-A</v>
      </c>
      <c r="U9" s="169"/>
      <c r="V9" s="170">
        <f>IF(C9="",NA(),MATCH($B9&amp;$C9,'Smelter Look-up'!$J:$J,0))</f>
        <v>16</v>
      </c>
      <c r="X9" s="171">
        <f t="shared" si="1"/>
        <v>0</v>
      </c>
      <c r="AB9" s="171" t="str">
        <f t="shared" si="2"/>
        <v>CobaltDynatec Madagascar Company</v>
      </c>
    </row>
    <row r="10" spans="1:34" s="171" customFormat="1" ht="25.5">
      <c r="A10" s="200"/>
      <c r="B10" s="150" t="s">
        <v>43</v>
      </c>
      <c r="C10" s="153" t="s">
        <v>12543</v>
      </c>
      <c r="D10" s="150"/>
      <c r="E10" s="150" t="s">
        <v>139</v>
      </c>
      <c r="F10" s="150" t="s">
        <v>250</v>
      </c>
      <c r="G10" s="150" t="s">
        <v>12</v>
      </c>
      <c r="H10" s="208">
        <v>0</v>
      </c>
      <c r="I10" s="209" t="s">
        <v>251</v>
      </c>
      <c r="J10" s="209" t="s">
        <v>252</v>
      </c>
      <c r="K10" s="151"/>
      <c r="L10" s="151"/>
      <c r="M10" s="151"/>
      <c r="N10" s="151"/>
      <c r="O10" s="151"/>
      <c r="P10" s="211"/>
      <c r="Q10" s="152"/>
      <c r="R10" s="150" t="str">
        <f ca="1">IF(ISERROR($V10),"",OFFSET('Smelter Look-up'!$C$4,$V10-4,0)&amp;"")</f>
        <v>Niihama Nickel Refinery, Sumitomo Metal Mining</v>
      </c>
      <c r="S10" s="156" t="str">
        <f t="shared" ca="1" si="0"/>
        <v>JP</v>
      </c>
      <c r="T10" s="156" t="str">
        <f ca="1">IF(B10="","",IF(ISERROR(MATCH($J10,SorP!$B$1:$B$6226,0)),"",INDIRECT("'SorP'!$A$"&amp;MATCH($S10&amp;$J10,SorP!C:C,0))))</f>
        <v>JP-38</v>
      </c>
      <c r="U10" s="169"/>
      <c r="V10" s="170">
        <f>IF(C10="",NA(),MATCH($B10&amp;$C10,'Smelter Look-up'!$J:$J,0))</f>
        <v>108</v>
      </c>
      <c r="X10" s="171">
        <f t="shared" si="1"/>
        <v>0</v>
      </c>
      <c r="AB10" s="171" t="str">
        <f t="shared" si="2"/>
        <v>CobaltNiihama Nickel Refinery, Sumitomo Metal Mining</v>
      </c>
    </row>
    <row r="11" spans="1:34" s="171" customFormat="1" ht="20.25">
      <c r="A11" s="201"/>
      <c r="B11" s="150" t="s">
        <v>43</v>
      </c>
      <c r="C11" s="153" t="s">
        <v>76</v>
      </c>
      <c r="D11" s="150"/>
      <c r="E11" s="150" t="s">
        <v>77</v>
      </c>
      <c r="F11" s="150" t="s">
        <v>78</v>
      </c>
      <c r="G11" s="150" t="s">
        <v>12</v>
      </c>
      <c r="H11" s="208">
        <v>0</v>
      </c>
      <c r="I11" s="209" t="s">
        <v>79</v>
      </c>
      <c r="J11" s="209" t="s">
        <v>7841</v>
      </c>
      <c r="K11" s="151"/>
      <c r="L11" s="151"/>
      <c r="M11" s="151"/>
      <c r="N11" s="151"/>
      <c r="O11" s="151"/>
      <c r="P11" s="211"/>
      <c r="Q11" s="152"/>
      <c r="R11" s="150" t="str">
        <f ca="1">IF(ISERROR($V11),"",OFFSET('Smelter Look-up'!$C$4,$V11-4,0)&amp;"")</f>
        <v>Compagnie de Tifnout Tiranimine</v>
      </c>
      <c r="S11" s="156" t="str">
        <f t="shared" ca="1" si="0"/>
        <v>MA</v>
      </c>
      <c r="T11" s="156" t="str">
        <f ca="1">IF(B11="","",IF(ISERROR(MATCH($J11,SorP!$B$1:$B$6226,0)),"",INDIRECT("'SorP'!$A$"&amp;MATCH($S11&amp;$J11,SorP!C:C,0))))</f>
        <v>MA-07</v>
      </c>
      <c r="U11" s="169"/>
      <c r="V11" s="170">
        <f>IF(C11="",NA(),MATCH($B11&amp;$C11,'Smelter Look-up'!$J:$J,0))</f>
        <v>11</v>
      </c>
      <c r="X11" s="171">
        <f t="shared" si="1"/>
        <v>0</v>
      </c>
      <c r="AB11" s="171" t="str">
        <f t="shared" si="2"/>
        <v>CobaltCompagnie de Tifnout Tiranimine</v>
      </c>
    </row>
    <row r="12" spans="1:34" s="171" customFormat="1" ht="20.25">
      <c r="A12" s="200"/>
      <c r="B12" s="150" t="s">
        <v>43</v>
      </c>
      <c r="C12" s="153" t="s">
        <v>258</v>
      </c>
      <c r="D12" s="150"/>
      <c r="E12" s="150" t="s">
        <v>107</v>
      </c>
      <c r="F12" s="150" t="s">
        <v>259</v>
      </c>
      <c r="G12" s="150" t="s">
        <v>12</v>
      </c>
      <c r="H12" s="208">
        <v>0</v>
      </c>
      <c r="I12" s="209" t="s">
        <v>260</v>
      </c>
      <c r="J12" s="209" t="s">
        <v>261</v>
      </c>
      <c r="K12" s="151"/>
      <c r="L12" s="151"/>
      <c r="M12" s="151"/>
      <c r="N12" s="151"/>
      <c r="O12" s="151"/>
      <c r="P12" s="211"/>
      <c r="Q12" s="152"/>
      <c r="R12" s="150" t="str">
        <f ca="1">IF(ISERROR($V12),"",OFFSET('Smelter Look-up'!$C$4,$V12-4,0)&amp;"")</f>
        <v>NORILSK NICKEL HARJAVALTA OY</v>
      </c>
      <c r="S12" s="156" t="str">
        <f t="shared" ca="1" si="0"/>
        <v>FI</v>
      </c>
      <c r="T12" s="156" t="str">
        <f ca="1">IF(B12="","",IF(ISERROR(MATCH($J12,SorP!$B$1:$B$6226,0)),"",INDIRECT("'SorP'!$A$"&amp;MATCH($S12&amp;$J12,SorP!C:C,0))))</f>
        <v>FI-17</v>
      </c>
      <c r="U12" s="169"/>
      <c r="V12" s="170">
        <f>IF(C12="",NA(),MATCH($B12&amp;$C12,'Smelter Look-up'!$J:$J,0))</f>
        <v>111</v>
      </c>
      <c r="X12" s="171">
        <f t="shared" si="1"/>
        <v>0</v>
      </c>
      <c r="AB12" s="171" t="str">
        <f t="shared" si="2"/>
        <v>CobaltNORILSK NICKEL HARJAVALTA OY</v>
      </c>
    </row>
    <row r="13" spans="1:34" s="171" customFormat="1" ht="25.5">
      <c r="A13" s="200"/>
      <c r="B13" s="150" t="s">
        <v>43</v>
      </c>
      <c r="C13" s="153" t="s">
        <v>106</v>
      </c>
      <c r="D13" s="150"/>
      <c r="E13" s="150" t="s">
        <v>107</v>
      </c>
      <c r="F13" s="150" t="s">
        <v>108</v>
      </c>
      <c r="G13" s="150" t="s">
        <v>12</v>
      </c>
      <c r="H13" s="208">
        <v>0</v>
      </c>
      <c r="I13" s="209" t="s">
        <v>109</v>
      </c>
      <c r="J13" s="209" t="s">
        <v>110</v>
      </c>
      <c r="K13" s="151"/>
      <c r="L13" s="151"/>
      <c r="M13" s="151"/>
      <c r="N13" s="151"/>
      <c r="O13" s="151"/>
      <c r="P13" s="211"/>
      <c r="Q13" s="152"/>
      <c r="R13" s="150" t="str">
        <f ca="1">IF(ISERROR($V13),"",OFFSET('Smelter Look-up'!$C$4,$V13-4,0)&amp;"")</f>
        <v>Umicore Finland Oy</v>
      </c>
      <c r="S13" s="156" t="str">
        <f t="shared" ca="1" si="0"/>
        <v>FI</v>
      </c>
      <c r="T13" s="156" t="str">
        <f ca="1">IF(B13="","",IF(ISERROR(MATCH($J13,SorP!$B$1:$B$6226,0)),"",INDIRECT("'SorP'!$A$"&amp;MATCH($S13&amp;$J13,SorP!C:C,0))))</f>
        <v>FI-07</v>
      </c>
      <c r="U13" s="169"/>
      <c r="V13" s="170">
        <f>IF(C13="",NA(),MATCH($B13&amp;$C13,'Smelter Look-up'!$J:$J,0))</f>
        <v>138</v>
      </c>
      <c r="X13" s="171">
        <f t="shared" si="1"/>
        <v>0</v>
      </c>
      <c r="AB13" s="171" t="str">
        <f t="shared" si="2"/>
        <v>CobaltUmicore Finland Oy</v>
      </c>
    </row>
    <row r="14" spans="1:34" s="171" customFormat="1" ht="20.25">
      <c r="A14" s="201"/>
      <c r="B14" s="150" t="s">
        <v>43</v>
      </c>
      <c r="C14" s="153" t="s">
        <v>313</v>
      </c>
      <c r="D14" s="150"/>
      <c r="E14" s="150" t="s">
        <v>71</v>
      </c>
      <c r="F14" s="150" t="s">
        <v>314</v>
      </c>
      <c r="G14" s="150" t="s">
        <v>12</v>
      </c>
      <c r="H14" s="208">
        <v>0</v>
      </c>
      <c r="I14" s="209" t="s">
        <v>315</v>
      </c>
      <c r="J14" s="209" t="s">
        <v>211</v>
      </c>
      <c r="K14" s="151"/>
      <c r="L14" s="151"/>
      <c r="M14" s="151"/>
      <c r="N14" s="151"/>
      <c r="O14" s="151"/>
      <c r="P14" s="211"/>
      <c r="Q14" s="152"/>
      <c r="R14" s="150" t="str">
        <f ca="1">IF(ISERROR($V14),"",OFFSET('Smelter Look-up'!$C$4,$V14-4,0)&amp;"")</f>
        <v>Zhejiang Huayou Cobalt Company Limited</v>
      </c>
      <c r="S14" s="156" t="str">
        <f t="shared" ca="1" si="0"/>
        <v>CN</v>
      </c>
      <c r="T14" s="156" t="str">
        <f ca="1">IF(B14="","",IF(ISERROR(MATCH($J14,SorP!$B$1:$B$6226,0)),"",INDIRECT("'SorP'!$A$"&amp;MATCH($S14&amp;$J14,SorP!C:C,0))))</f>
        <v>CN-ZJ</v>
      </c>
      <c r="U14" s="169"/>
      <c r="V14" s="170">
        <f>IF(C14="",NA(),MATCH($B14&amp;$C14,'Smelter Look-up'!$J:$J,0))</f>
        <v>151</v>
      </c>
      <c r="X14" s="171">
        <f t="shared" si="1"/>
        <v>0</v>
      </c>
      <c r="AB14" s="171" t="str">
        <f t="shared" si="2"/>
        <v>CobaltZhejiang Huayou Cobalt Company Limited</v>
      </c>
    </row>
    <row r="15" spans="1:34" s="171" customFormat="1" ht="20.25">
      <c r="A15" s="201"/>
      <c r="B15" s="150" t="s">
        <v>43</v>
      </c>
      <c r="C15" s="153" t="s">
        <v>289</v>
      </c>
      <c r="D15" s="150"/>
      <c r="E15" s="150" t="s">
        <v>290</v>
      </c>
      <c r="F15" s="150" t="s">
        <v>291</v>
      </c>
      <c r="G15" s="150" t="s">
        <v>12</v>
      </c>
      <c r="H15" s="208">
        <v>0</v>
      </c>
      <c r="I15" s="209" t="s">
        <v>292</v>
      </c>
      <c r="J15" s="209" t="s">
        <v>293</v>
      </c>
      <c r="K15" s="151"/>
      <c r="L15" s="151"/>
      <c r="M15" s="151"/>
      <c r="N15" s="151"/>
      <c r="O15" s="151"/>
      <c r="P15" s="211"/>
      <c r="Q15" s="152"/>
      <c r="R15" s="150" t="str">
        <f ca="1">IF(ISERROR($V15),"",OFFSET('Smelter Look-up'!$C$4,$V15-4,0)&amp;"")</f>
        <v>Umicore Olen</v>
      </c>
      <c r="S15" s="156" t="str">
        <f t="shared" ca="1" si="0"/>
        <v>BE</v>
      </c>
      <c r="T15" s="156" t="str">
        <f ca="1">IF(B15="","",IF(ISERROR(MATCH($J15,SorP!$B$1:$B$6226,0)),"",INDIRECT("'SorP'!$A$"&amp;MATCH($S15&amp;$J15,SorP!C:C,0))))</f>
        <v>BE-VAN</v>
      </c>
      <c r="U15" s="169"/>
      <c r="V15" s="170">
        <f>IF(C15="",NA(),MATCH($B15&amp;$C15,'Smelter Look-up'!$J:$J,0))</f>
        <v>139</v>
      </c>
      <c r="X15" s="171">
        <f t="shared" si="1"/>
        <v>0</v>
      </c>
      <c r="AB15" s="171" t="str">
        <f t="shared" si="2"/>
        <v>CobaltUmicore Olen</v>
      </c>
    </row>
    <row r="16" spans="1:34" s="171" customFormat="1" ht="20.25">
      <c r="A16" s="200"/>
      <c r="B16" s="150" t="s">
        <v>43</v>
      </c>
      <c r="C16" s="153" t="s">
        <v>12704</v>
      </c>
      <c r="D16" s="150"/>
      <c r="E16" s="150" t="s">
        <v>71</v>
      </c>
      <c r="F16" s="150" t="s">
        <v>12528</v>
      </c>
      <c r="G16" s="150" t="s">
        <v>12</v>
      </c>
      <c r="H16" s="208">
        <v>0</v>
      </c>
      <c r="I16" s="209" t="s">
        <v>12529</v>
      </c>
      <c r="J16" s="209" t="s">
        <v>74</v>
      </c>
      <c r="K16" s="151"/>
      <c r="L16" s="151"/>
      <c r="M16" s="151"/>
      <c r="N16" s="151"/>
      <c r="O16" s="151"/>
      <c r="P16" s="211"/>
      <c r="Q16" s="152"/>
      <c r="R16" s="150" t="str">
        <f ca="1">IF(ISERROR($V16),"",OFFSET('Smelter Look-up'!$C$4,$V16-4,0)&amp;"")</f>
        <v>Anhui Hanrui New Material Co., Ltd.</v>
      </c>
      <c r="S16" s="156" t="str">
        <f t="shared" ca="1" si="0"/>
        <v>CN</v>
      </c>
      <c r="T16" s="156" t="str">
        <f ca="1">IF(B16="","",IF(ISERROR(MATCH($J16,SorP!$B$1:$B$6226,0)),"",INDIRECT("'SorP'!$A$"&amp;MATCH($S16&amp;$J16,SorP!C:C,0))))</f>
        <v>CN-AH</v>
      </c>
      <c r="U16" s="169"/>
      <c r="V16" s="170">
        <f>IF(C16="",NA(),MATCH($B16&amp;$C16,'Smelter Look-up'!$J:$J,0))</f>
        <v>5</v>
      </c>
      <c r="X16" s="171">
        <f t="shared" si="1"/>
        <v>0</v>
      </c>
      <c r="AB16" s="171" t="str">
        <f t="shared" si="2"/>
        <v>CobaltAnhui Hanrui New Material Co., Ltd.</v>
      </c>
    </row>
    <row r="17" spans="1:28" s="171" customFormat="1" ht="25.5">
      <c r="A17" s="200"/>
      <c r="B17" s="150" t="s">
        <v>43</v>
      </c>
      <c r="C17" s="153" t="s">
        <v>70</v>
      </c>
      <c r="D17" s="150"/>
      <c r="E17" s="150" t="s">
        <v>71</v>
      </c>
      <c r="F17" s="150" t="s">
        <v>72</v>
      </c>
      <c r="G17" s="150" t="s">
        <v>12</v>
      </c>
      <c r="H17" s="208">
        <v>0</v>
      </c>
      <c r="I17" s="209" t="s">
        <v>73</v>
      </c>
      <c r="J17" s="209" t="s">
        <v>74</v>
      </c>
      <c r="K17" s="151"/>
      <c r="L17" s="151"/>
      <c r="M17" s="151"/>
      <c r="N17" s="151"/>
      <c r="O17" s="151"/>
      <c r="P17" s="211"/>
      <c r="Q17" s="152"/>
      <c r="R17" s="150" t="str">
        <f ca="1">IF(ISERROR($V17),"",OFFSET('Smelter Look-up'!$C$4,$V17-4,0)&amp;"")</f>
        <v>Chizhou CN New Materials and Technology Co., Ltd.</v>
      </c>
      <c r="S17" s="156" t="str">
        <f t="shared" ca="1" si="0"/>
        <v>CN</v>
      </c>
      <c r="T17" s="156" t="str">
        <f ca="1">IF(B17="","",IF(ISERROR(MATCH($J17,SorP!$B$1:$B$6226,0)),"",INDIRECT("'SorP'!$A$"&amp;MATCH($S17&amp;$J17,SorP!C:C,0))))</f>
        <v>CN-AH</v>
      </c>
      <c r="U17" s="169"/>
      <c r="V17" s="170">
        <f>IF(C17="",NA(),MATCH($B17&amp;$C17,'Smelter Look-up'!$J:$J,0))</f>
        <v>9</v>
      </c>
      <c r="X17" s="171">
        <f t="shared" si="1"/>
        <v>0</v>
      </c>
      <c r="AB17" s="171" t="str">
        <f t="shared" si="2"/>
        <v>CobaltChizhou CN New Materials and Technology Co., Ltd.</v>
      </c>
    </row>
    <row r="18" spans="1:28" s="171" customFormat="1" ht="25.5">
      <c r="A18" s="200"/>
      <c r="B18" s="150" t="s">
        <v>43</v>
      </c>
      <c r="C18" s="153" t="s">
        <v>81</v>
      </c>
      <c r="D18" s="150"/>
      <c r="E18" s="150" t="s">
        <v>82</v>
      </c>
      <c r="F18" s="150" t="s">
        <v>83</v>
      </c>
      <c r="G18" s="150" t="s">
        <v>12</v>
      </c>
      <c r="H18" s="208">
        <v>0</v>
      </c>
      <c r="I18" s="209" t="s">
        <v>84</v>
      </c>
      <c r="J18" s="209" t="s">
        <v>85</v>
      </c>
      <c r="K18" s="151"/>
      <c r="L18" s="151"/>
      <c r="M18" s="151"/>
      <c r="N18" s="151"/>
      <c r="O18" s="151"/>
      <c r="P18" s="211"/>
      <c r="Q18" s="152"/>
      <c r="R18" s="150" t="str">
        <f ca="1">IF(ISERROR($V18),"",OFFSET('Smelter Look-up'!$C$4,$V18-4,0)&amp;"")</f>
        <v>CoreMax Corporation</v>
      </c>
      <c r="S18" s="156" t="str">
        <f t="shared" ca="1" si="0"/>
        <v>TW</v>
      </c>
      <c r="T18" s="156" t="str">
        <f ca="1">IF(B18="","",IF(ISERROR(MATCH($J18,SorP!$B$1:$B$6226,0)),"",INDIRECT("'SorP'!$A$"&amp;MATCH($S18&amp;$J18,SorP!C:C,0))))</f>
        <v>TW-MIA</v>
      </c>
      <c r="U18" s="169"/>
      <c r="V18" s="170">
        <f>IF(C18="",NA(),MATCH($B18&amp;$C18,'Smelter Look-up'!$J:$J,0))</f>
        <v>13</v>
      </c>
      <c r="X18" s="171">
        <f t="shared" si="1"/>
        <v>0</v>
      </c>
      <c r="AB18" s="171" t="str">
        <f t="shared" si="2"/>
        <v>CobaltCoreMax Corporation</v>
      </c>
    </row>
    <row r="19" spans="1:28" s="171" customFormat="1" ht="20.25">
      <c r="A19" s="200"/>
      <c r="B19" s="150" t="s">
        <v>43</v>
      </c>
      <c r="C19" s="153" t="s">
        <v>86</v>
      </c>
      <c r="D19" s="150"/>
      <c r="E19" s="150" t="s">
        <v>87</v>
      </c>
      <c r="F19" s="150" t="s">
        <v>88</v>
      </c>
      <c r="G19" s="150" t="s">
        <v>12</v>
      </c>
      <c r="H19" s="208">
        <v>0</v>
      </c>
      <c r="I19" s="209" t="s">
        <v>89</v>
      </c>
      <c r="J19" s="209" t="s">
        <v>90</v>
      </c>
      <c r="K19" s="151"/>
      <c r="L19" s="151"/>
      <c r="M19" s="151"/>
      <c r="N19" s="151"/>
      <c r="O19" s="151"/>
      <c r="P19" s="211"/>
      <c r="Q19" s="152"/>
      <c r="R19" s="150" t="str">
        <f ca="1">IF(ISERROR($V19),"",OFFSET('Smelter Look-up'!$C$4,$V19-4,0)&amp;"")</f>
        <v>Cosmo Chemical, Ltd.</v>
      </c>
      <c r="S19" s="156" t="str">
        <f t="shared" ca="1" si="0"/>
        <v>KR</v>
      </c>
      <c r="T19" s="156" t="str">
        <f ca="1">IF(B19="","",IF(ISERROR(MATCH($J19,SorP!$B$1:$B$6226,0)),"",INDIRECT("'SorP'!$A$"&amp;MATCH($S19&amp;$J19,SorP!C:C,0))))</f>
        <v>KR-48</v>
      </c>
      <c r="U19" s="169"/>
      <c r="V19" s="170">
        <f>IF(C19="",NA(),MATCH($B19&amp;$C19,'Smelter Look-up'!$J:$J,0))</f>
        <v>14</v>
      </c>
      <c r="X19" s="171">
        <f t="shared" si="1"/>
        <v>0</v>
      </c>
      <c r="AB19" s="171" t="str">
        <f t="shared" si="2"/>
        <v>CobaltCosmo Chemical, Ltd.</v>
      </c>
    </row>
    <row r="20" spans="1:28" s="171" customFormat="1" ht="20.25">
      <c r="A20" s="201"/>
      <c r="B20" s="150" t="s">
        <v>43</v>
      </c>
      <c r="C20" s="153" t="s">
        <v>113</v>
      </c>
      <c r="D20" s="150"/>
      <c r="E20" s="150" t="s">
        <v>71</v>
      </c>
      <c r="F20" s="150" t="s">
        <v>114</v>
      </c>
      <c r="G20" s="150" t="s">
        <v>12</v>
      </c>
      <c r="H20" s="208">
        <v>0</v>
      </c>
      <c r="I20" s="209" t="s">
        <v>111</v>
      </c>
      <c r="J20" s="209" t="s">
        <v>112</v>
      </c>
      <c r="K20" s="151"/>
      <c r="L20" s="151"/>
      <c r="M20" s="151"/>
      <c r="N20" s="151"/>
      <c r="O20" s="151"/>
      <c r="P20" s="211"/>
      <c r="Q20" s="152"/>
      <c r="R20" s="150" t="str">
        <f ca="1">IF(ISERROR($V20),"",OFFSET('Smelter Look-up'!$C$4,$V20-4,0)&amp;"")</f>
        <v>Ganzhou Highpower Technology Co., Ltd.</v>
      </c>
      <c r="S20" s="156" t="str">
        <f t="shared" ca="1" si="0"/>
        <v>CN</v>
      </c>
      <c r="T20" s="156" t="str">
        <f ca="1">IF(B20="","",IF(ISERROR(MATCH($J20,SorP!$B$1:$B$6226,0)),"",INDIRECT("'SorP'!$A$"&amp;MATCH($S20&amp;$J20,SorP!C:C,0))))</f>
        <v>CN-JX</v>
      </c>
      <c r="U20" s="169"/>
      <c r="V20" s="170">
        <f>IF(C20="",NA(),MATCH($B20&amp;$C20,'Smelter Look-up'!$J:$J,0))</f>
        <v>28</v>
      </c>
      <c r="X20" s="171">
        <f t="shared" si="1"/>
        <v>0</v>
      </c>
      <c r="AB20" s="171" t="str">
        <f t="shared" si="2"/>
        <v>CobaltGanzhou Highpower Technology Co., Ltd.</v>
      </c>
    </row>
    <row r="21" spans="1:28" s="171" customFormat="1" ht="25.5">
      <c r="A21" s="200"/>
      <c r="B21" s="150" t="s">
        <v>43</v>
      </c>
      <c r="C21" s="153" t="s">
        <v>115</v>
      </c>
      <c r="D21" s="150"/>
      <c r="E21" s="150" t="s">
        <v>71</v>
      </c>
      <c r="F21" s="150" t="s">
        <v>116</v>
      </c>
      <c r="G21" s="150" t="s">
        <v>12</v>
      </c>
      <c r="H21" s="208">
        <v>0</v>
      </c>
      <c r="I21" s="209" t="s">
        <v>111</v>
      </c>
      <c r="J21" s="209" t="s">
        <v>112</v>
      </c>
      <c r="K21" s="151"/>
      <c r="L21" s="151"/>
      <c r="M21" s="151"/>
      <c r="N21" s="151"/>
      <c r="O21" s="151"/>
      <c r="P21" s="211"/>
      <c r="Q21" s="152"/>
      <c r="R21" s="150" t="str">
        <f ca="1">IF(ISERROR($V21),"",OFFSET('Smelter Look-up'!$C$4,$V21-4,0)&amp;"")</f>
        <v>Ganzhou Tengyuan Cobalt New Material Co., Ltd.</v>
      </c>
      <c r="S21" s="156" t="str">
        <f t="shared" ca="1" si="0"/>
        <v>CN</v>
      </c>
      <c r="T21" s="156" t="str">
        <f ca="1">IF(B21="","",IF(ISERROR(MATCH($J21,SorP!$B$1:$B$6226,0)),"",INDIRECT("'SorP'!$A$"&amp;MATCH($S21&amp;$J21,SorP!C:C,0))))</f>
        <v>CN-JX</v>
      </c>
      <c r="U21" s="169"/>
      <c r="V21" s="170">
        <f>IF(C21="",NA(),MATCH($B21&amp;$C21,'Smelter Look-up'!$J:$J,0))</f>
        <v>29</v>
      </c>
      <c r="X21" s="171">
        <f t="shared" si="1"/>
        <v>0</v>
      </c>
      <c r="AB21" s="171" t="str">
        <f t="shared" si="2"/>
        <v>CobaltGanzhou Tengyuan Cobalt New Material Co., Ltd.</v>
      </c>
    </row>
    <row r="22" spans="1:28" s="171" customFormat="1" ht="20.25">
      <c r="A22" s="200"/>
      <c r="B22" s="150" t="s">
        <v>43</v>
      </c>
      <c r="C22" s="153" t="s">
        <v>117</v>
      </c>
      <c r="D22" s="150"/>
      <c r="E22" s="150" t="s">
        <v>71</v>
      </c>
      <c r="F22" s="150" t="s">
        <v>118</v>
      </c>
      <c r="G22" s="150" t="s">
        <v>12</v>
      </c>
      <c r="H22" s="208">
        <v>0</v>
      </c>
      <c r="I22" s="209" t="s">
        <v>119</v>
      </c>
      <c r="J22" s="209" t="s">
        <v>120</v>
      </c>
      <c r="K22" s="151"/>
      <c r="L22" s="151"/>
      <c r="M22" s="151"/>
      <c r="N22" s="151"/>
      <c r="O22" s="151"/>
      <c r="P22" s="211"/>
      <c r="Q22" s="152"/>
      <c r="R22" s="150" t="str">
        <f ca="1">IF(ISERROR($V22),"",OFFSET('Smelter Look-up'!$C$4,$V22-4,0)&amp;"")</f>
        <v>Gem (Jiangsu) Cobalt Industry Co., Ltd.</v>
      </c>
      <c r="S22" s="156" t="str">
        <f t="shared" ca="1" si="0"/>
        <v>CN</v>
      </c>
      <c r="T22" s="156" t="str">
        <f ca="1">IF(B22="","",IF(ISERROR(MATCH($J22,SorP!$B$1:$B$6226,0)),"",INDIRECT("'SorP'!$A$"&amp;MATCH($S22&amp;$J22,SorP!C:C,0))))</f>
        <v>CN-JS</v>
      </c>
      <c r="U22" s="169"/>
      <c r="V22" s="170">
        <f>IF(C22="",NA(),MATCH($B22&amp;$C22,'Smelter Look-up'!$J:$J,0))</f>
        <v>30</v>
      </c>
      <c r="X22" s="171">
        <f t="shared" si="1"/>
        <v>0</v>
      </c>
      <c r="AB22" s="171" t="str">
        <f t="shared" si="2"/>
        <v>CobaltGem (Jiangsu) Cobalt Industry Co., Ltd.</v>
      </c>
    </row>
    <row r="23" spans="1:28" s="171" customFormat="1" ht="20.25">
      <c r="A23" s="200"/>
      <c r="B23" s="150" t="s">
        <v>43</v>
      </c>
      <c r="C23" s="153" t="s">
        <v>125</v>
      </c>
      <c r="D23" s="150"/>
      <c r="E23" s="150" t="s">
        <v>71</v>
      </c>
      <c r="F23" s="150" t="s">
        <v>126</v>
      </c>
      <c r="G23" s="150" t="s">
        <v>12</v>
      </c>
      <c r="H23" s="208">
        <v>0</v>
      </c>
      <c r="I23" s="209" t="s">
        <v>127</v>
      </c>
      <c r="J23" s="209" t="s">
        <v>128</v>
      </c>
      <c r="K23" s="151"/>
      <c r="L23" s="151"/>
      <c r="M23" s="151"/>
      <c r="N23" s="151"/>
      <c r="O23" s="151"/>
      <c r="P23" s="211"/>
      <c r="Q23" s="152"/>
      <c r="R23" s="150" t="str">
        <f ca="1">IF(ISERROR($V23),"",OFFSET('Smelter Look-up'!$C$4,$V23-4,0)&amp;"")</f>
        <v>Guangdong Jiana Energy Technology Co., Ltd.</v>
      </c>
      <c r="S23" s="156" t="str">
        <f t="shared" ca="1" si="0"/>
        <v>CN</v>
      </c>
      <c r="T23" s="156" t="str">
        <f ca="1">IF(B23="","",IF(ISERROR(MATCH($J23,SorP!$B$1:$B$6226,0)),"",INDIRECT("'SorP'!$A$"&amp;MATCH($S23&amp;$J23,SorP!C:C,0))))</f>
        <v>CN-GD</v>
      </c>
      <c r="U23" s="169"/>
      <c r="V23" s="170">
        <f>IF(C23="",NA(),MATCH($B23&amp;$C23,'Smelter Look-up'!$J:$J,0))</f>
        <v>33</v>
      </c>
      <c r="X23" s="171">
        <f t="shared" si="1"/>
        <v>0</v>
      </c>
      <c r="AB23" s="171" t="str">
        <f t="shared" si="2"/>
        <v>CobaltGuangdong Jiana Energy Technology Co., Ltd.</v>
      </c>
    </row>
    <row r="24" spans="1:28" s="171" customFormat="1" ht="25.5">
      <c r="A24" s="156"/>
      <c r="B24" s="150" t="s">
        <v>43</v>
      </c>
      <c r="C24" s="153" t="s">
        <v>129</v>
      </c>
      <c r="D24" s="150"/>
      <c r="E24" s="150" t="s">
        <v>71</v>
      </c>
      <c r="F24" s="150" t="s">
        <v>130</v>
      </c>
      <c r="G24" s="150" t="s">
        <v>12</v>
      </c>
      <c r="H24" s="208">
        <v>0</v>
      </c>
      <c r="I24" s="209" t="s">
        <v>131</v>
      </c>
      <c r="J24" s="209" t="s">
        <v>132</v>
      </c>
      <c r="K24" s="151"/>
      <c r="L24" s="151"/>
      <c r="M24" s="151"/>
      <c r="N24" s="151"/>
      <c r="O24" s="151"/>
      <c r="P24" s="211"/>
      <c r="Q24" s="152"/>
      <c r="R24" s="150" t="str">
        <f ca="1">IF(ISERROR($V24),"",OFFSET('Smelter Look-up'!$C$4,$V24-4,0)&amp;"")</f>
        <v>Guangxi Yinyi Advanced Material Co., Ltd.</v>
      </c>
      <c r="S24" s="156" t="str">
        <f t="shared" ca="1" si="0"/>
        <v>CN</v>
      </c>
      <c r="T24" s="156" t="str">
        <f ca="1">IF(B24="","",IF(ISERROR(MATCH($J24,SorP!$B$1:$B$6226,0)),"",INDIRECT("'SorP'!$A$"&amp;MATCH($S24&amp;$J24,SorP!C:C,0))))</f>
        <v>CN-GX</v>
      </c>
      <c r="U24" s="169"/>
      <c r="V24" s="170">
        <f>IF(C24="",NA(),MATCH($B24&amp;$C24,'Smelter Look-up'!$J:$J,0))</f>
        <v>35</v>
      </c>
      <c r="X24" s="171">
        <f t="shared" si="1"/>
        <v>0</v>
      </c>
      <c r="AB24" s="171" t="str">
        <f t="shared" si="2"/>
        <v>CobaltGuangxi Yinyi Advanced Material Co., Ltd.</v>
      </c>
    </row>
    <row r="25" spans="1:28" s="171" customFormat="1" ht="25.5">
      <c r="A25" s="156"/>
      <c r="B25" s="150" t="s">
        <v>43</v>
      </c>
      <c r="C25" s="153" t="s">
        <v>133</v>
      </c>
      <c r="D25" s="150"/>
      <c r="E25" s="150" t="s">
        <v>71</v>
      </c>
      <c r="F25" s="150" t="s">
        <v>134</v>
      </c>
      <c r="G25" s="150" t="s">
        <v>12</v>
      </c>
      <c r="H25" s="208">
        <v>0</v>
      </c>
      <c r="I25" s="209" t="s">
        <v>135</v>
      </c>
      <c r="J25" s="209" t="s">
        <v>136</v>
      </c>
      <c r="K25" s="151"/>
      <c r="L25" s="151"/>
      <c r="M25" s="151"/>
      <c r="N25" s="151"/>
      <c r="O25" s="151"/>
      <c r="P25" s="211"/>
      <c r="Q25" s="152"/>
      <c r="R25" s="150" t="str">
        <f ca="1">IF(ISERROR($V25),"",OFFSET('Smelter Look-up'!$C$4,$V25-4,0)&amp;"")</f>
        <v>Guizhou CNGR Resource Recycling Industry Development Co., Ltd.</v>
      </c>
      <c r="S25" s="156" t="str">
        <f t="shared" ca="1" si="0"/>
        <v>CN</v>
      </c>
      <c r="T25" s="156" t="str">
        <f ca="1">IF(B25="","",IF(ISERROR(MATCH($J25,SorP!$B$1:$B$6226,0)),"",INDIRECT("'SorP'!$A$"&amp;MATCH($S25&amp;$J25,SorP!C:C,0))))</f>
        <v>CN-GZ</v>
      </c>
      <c r="U25" s="169"/>
      <c r="V25" s="170">
        <f>IF(C25="",NA(),MATCH($B25&amp;$C25,'Smelter Look-up'!$J:$J,0))</f>
        <v>36</v>
      </c>
      <c r="X25" s="171">
        <f t="shared" si="1"/>
        <v>0</v>
      </c>
      <c r="AB25" s="171" t="str">
        <f t="shared" si="2"/>
        <v>CobaltGuizhou CNGR Resource Recycling Industry Development Co., Ltd.</v>
      </c>
    </row>
    <row r="26" spans="1:28" s="171" customFormat="1" ht="20.25">
      <c r="A26" s="156"/>
      <c r="B26" s="150" t="s">
        <v>43</v>
      </c>
      <c r="C26" s="153" t="s">
        <v>138</v>
      </c>
      <c r="D26" s="150"/>
      <c r="E26" s="150" t="s">
        <v>139</v>
      </c>
      <c r="F26" s="150" t="s">
        <v>140</v>
      </c>
      <c r="G26" s="150" t="s">
        <v>12</v>
      </c>
      <c r="H26" s="208">
        <v>0</v>
      </c>
      <c r="I26" s="209" t="s">
        <v>141</v>
      </c>
      <c r="J26" s="209" t="s">
        <v>142</v>
      </c>
      <c r="K26" s="151"/>
      <c r="L26" s="151"/>
      <c r="M26" s="151"/>
      <c r="N26" s="151"/>
      <c r="O26" s="151"/>
      <c r="P26" s="211"/>
      <c r="Q26" s="152"/>
      <c r="R26" s="150" t="str">
        <f ca="1">IF(ISERROR($V26),"",OFFSET('Smelter Look-up'!$C$4,$V26-4,0)&amp;"")</f>
        <v>Harima Refinery, Sumitomo Metal Mining</v>
      </c>
      <c r="S26" s="156" t="str">
        <f t="shared" ca="1" si="0"/>
        <v>JP</v>
      </c>
      <c r="T26" s="156" t="str">
        <f ca="1">IF(B26="","",IF(ISERROR(MATCH($J26,SorP!$B$1:$B$6226,0)),"",INDIRECT("'SorP'!$A$"&amp;MATCH($S26&amp;$J26,SorP!C:C,0))))</f>
        <v>JP-28</v>
      </c>
      <c r="U26" s="169"/>
      <c r="V26" s="170">
        <f>IF(C26="",NA(),MATCH($B26&amp;$C26,'Smelter Look-up'!$J:$J,0))</f>
        <v>39</v>
      </c>
      <c r="X26" s="171">
        <f t="shared" si="1"/>
        <v>0</v>
      </c>
      <c r="AB26" s="171" t="str">
        <f t="shared" si="2"/>
        <v>CobaltHarima Refinery, Sumitomo Metal Mining</v>
      </c>
    </row>
    <row r="27" spans="1:28" s="171" customFormat="1" ht="25.5">
      <c r="A27" s="156"/>
      <c r="B27" s="150" t="s">
        <v>43</v>
      </c>
      <c r="C27" s="153" t="s">
        <v>150</v>
      </c>
      <c r="D27" s="150"/>
      <c r="E27" s="150" t="s">
        <v>71</v>
      </c>
      <c r="F27" s="150" t="s">
        <v>151</v>
      </c>
      <c r="G27" s="150" t="s">
        <v>12</v>
      </c>
      <c r="H27" s="208">
        <v>0</v>
      </c>
      <c r="I27" s="209" t="s">
        <v>148</v>
      </c>
      <c r="J27" s="209" t="s">
        <v>149</v>
      </c>
      <c r="K27" s="151"/>
      <c r="L27" s="151"/>
      <c r="M27" s="151"/>
      <c r="N27" s="151"/>
      <c r="O27" s="151"/>
      <c r="P27" s="211"/>
      <c r="Q27" s="152"/>
      <c r="R27" s="150" t="str">
        <f ca="1">IF(ISERROR($V27),"",OFFSET('Smelter Look-up'!$C$4,$V27-4,0)&amp;"")</f>
        <v>Hunan CNGR New Energy Science &amp; Technology Co., Ltd.</v>
      </c>
      <c r="S27" s="156" t="str">
        <f t="shared" ca="1" si="0"/>
        <v>CN</v>
      </c>
      <c r="T27" s="156" t="str">
        <f ca="1">IF(B27="","",IF(ISERROR(MATCH($J27,SorP!$B$1:$B$6226,0)),"",INDIRECT("'SorP'!$A$"&amp;MATCH($S27&amp;$J27,SorP!C:C,0))))</f>
        <v>CN-HN</v>
      </c>
      <c r="U27" s="169"/>
      <c r="V27" s="170">
        <f>IF(C27="",NA(),MATCH($B27&amp;$C27,'Smelter Look-up'!$J:$J,0))</f>
        <v>42</v>
      </c>
      <c r="X27" s="171">
        <f t="shared" si="1"/>
        <v>0</v>
      </c>
      <c r="AB27" s="171" t="str">
        <f t="shared" si="2"/>
        <v>CobaltHunan CNGR New Energy Science &amp; Technology Co., Ltd.</v>
      </c>
    </row>
    <row r="28" spans="1:28" s="171" customFormat="1" ht="20.25">
      <c r="A28" s="156"/>
      <c r="B28" s="150" t="s">
        <v>43</v>
      </c>
      <c r="C28" s="153" t="s">
        <v>158</v>
      </c>
      <c r="D28" s="150"/>
      <c r="E28" s="150" t="s">
        <v>71</v>
      </c>
      <c r="F28" s="150" t="s">
        <v>159</v>
      </c>
      <c r="G28" s="150" t="s">
        <v>12</v>
      </c>
      <c r="H28" s="208">
        <v>0</v>
      </c>
      <c r="I28" s="209" t="s">
        <v>148</v>
      </c>
      <c r="J28" s="209" t="s">
        <v>149</v>
      </c>
      <c r="K28" s="151"/>
      <c r="L28" s="151"/>
      <c r="M28" s="151"/>
      <c r="N28" s="151"/>
      <c r="O28" s="151"/>
      <c r="P28" s="211"/>
      <c r="Q28" s="152"/>
      <c r="R28" s="150" t="str">
        <f ca="1">IF(ISERROR($V28),"",OFFSET('Smelter Look-up'!$C$4,$V28-4,0)&amp;"")</f>
        <v>Hunan Yacheng New Materials Co., Ltd.</v>
      </c>
      <c r="S28" s="156" t="str">
        <f t="shared" ca="1" si="0"/>
        <v>CN</v>
      </c>
      <c r="T28" s="156" t="str">
        <f ca="1">IF(B28="","",IF(ISERROR(MATCH($J28,SorP!$B$1:$B$6226,0)),"",INDIRECT("'SorP'!$A$"&amp;MATCH($S28&amp;$J28,SorP!C:C,0))))</f>
        <v>CN-HN</v>
      </c>
      <c r="U28" s="169"/>
      <c r="V28" s="170">
        <f>IF(C28="",NA(),MATCH($B28&amp;$C28,'Smelter Look-up'!$J:$J,0))</f>
        <v>47</v>
      </c>
      <c r="X28" s="171">
        <f t="shared" si="1"/>
        <v>0</v>
      </c>
      <c r="AB28" s="171" t="str">
        <f t="shared" si="2"/>
        <v>CobaltHunan Yacheng New Materials Co., Ltd.</v>
      </c>
    </row>
    <row r="29" spans="1:28" s="171" customFormat="1" ht="20.25">
      <c r="A29" s="156"/>
      <c r="B29" s="150" t="s">
        <v>43</v>
      </c>
      <c r="C29" s="153" t="s">
        <v>19215</v>
      </c>
      <c r="D29" s="150"/>
      <c r="E29" s="150" t="s">
        <v>71</v>
      </c>
      <c r="F29" s="150" t="s">
        <v>172</v>
      </c>
      <c r="G29" s="150" t="s">
        <v>12</v>
      </c>
      <c r="H29" s="208">
        <v>0</v>
      </c>
      <c r="I29" s="209" t="s">
        <v>111</v>
      </c>
      <c r="J29" s="209" t="s">
        <v>112</v>
      </c>
      <c r="K29" s="151"/>
      <c r="L29" s="151"/>
      <c r="M29" s="151"/>
      <c r="N29" s="151"/>
      <c r="O29" s="151"/>
      <c r="P29" s="211"/>
      <c r="Q29" s="152"/>
      <c r="R29" s="150" t="str">
        <f ca="1">IF(ISERROR($V29),"",OFFSET('Smelter Look-up'!$C$4,$V29-4,0)&amp;"")</f>
        <v>Jiangxi Jiangwu Cobalt Industrial Co., Ltd.</v>
      </c>
      <c r="S29" s="156" t="str">
        <f t="shared" ca="1" si="0"/>
        <v>CN</v>
      </c>
      <c r="T29" s="156" t="str">
        <f ca="1">IF(B29="","",IF(ISERROR(MATCH($J29,SorP!$B$1:$B$6226,0)),"",INDIRECT("'SorP'!$A$"&amp;MATCH($S29&amp;$J29,SorP!C:C,0))))</f>
        <v>CN-JX</v>
      </c>
      <c r="U29" s="169"/>
      <c r="V29" s="170">
        <f>IF(C29="",NA(),MATCH($B29&amp;$C29,'Smelter Look-up'!$J:$J,0))</f>
        <v>58</v>
      </c>
      <c r="X29" s="171">
        <f t="shared" si="1"/>
        <v>0</v>
      </c>
      <c r="AB29" s="171" t="str">
        <f t="shared" si="2"/>
        <v>CobaltJiangxi Jiangwu Cobalt industrial Co., Ltd.</v>
      </c>
    </row>
    <row r="30" spans="1:28" s="171" customFormat="1" ht="20.25">
      <c r="A30" s="156"/>
      <c r="B30" s="150" t="s">
        <v>43</v>
      </c>
      <c r="C30" s="153" t="s">
        <v>281</v>
      </c>
      <c r="D30" s="150"/>
      <c r="E30" s="150" t="s">
        <v>87</v>
      </c>
      <c r="F30" s="150" t="s">
        <v>282</v>
      </c>
      <c r="G30" s="150" t="s">
        <v>12</v>
      </c>
      <c r="H30" s="208">
        <v>0</v>
      </c>
      <c r="I30" s="209" t="s">
        <v>283</v>
      </c>
      <c r="J30" s="209" t="s">
        <v>284</v>
      </c>
      <c r="K30" s="151"/>
      <c r="L30" s="151"/>
      <c r="M30" s="151"/>
      <c r="N30" s="151"/>
      <c r="O30" s="151"/>
      <c r="P30" s="211"/>
      <c r="Q30" s="152"/>
      <c r="R30" s="150" t="str">
        <f ca="1">IF(ISERROR($V30),"",OFFSET('Smelter Look-up'!$C$4,$V30-4,0)&amp;"")</f>
        <v>SungEel HiTech Co., Ltd.</v>
      </c>
      <c r="S30" s="156" t="str">
        <f t="shared" ca="1" si="0"/>
        <v>KR</v>
      </c>
      <c r="T30" s="156" t="str">
        <f ca="1">IF(B30="","",IF(ISERROR(MATCH($J30,SorP!$B$1:$B$6226,0)),"",INDIRECT("'SorP'!$A$"&amp;MATCH($S30&amp;$J30,SorP!C:C,0))))</f>
        <v>KR-45</v>
      </c>
      <c r="U30" s="169"/>
      <c r="V30" s="170">
        <f>IF(C30="",NA(),MATCH($B30&amp;$C30,'Smelter Look-up'!$J:$J,0))</f>
        <v>132</v>
      </c>
      <c r="X30" s="171">
        <f t="shared" si="1"/>
        <v>0</v>
      </c>
      <c r="AB30" s="171" t="str">
        <f t="shared" si="2"/>
        <v>CobaltSungEel HiTech Co., Ltd.</v>
      </c>
    </row>
    <row r="31" spans="1:28" s="171" customFormat="1" ht="25.5">
      <c r="A31" s="156"/>
      <c r="B31" s="150" t="s">
        <v>43</v>
      </c>
      <c r="C31" s="153" t="s">
        <v>217</v>
      </c>
      <c r="D31" s="150"/>
      <c r="E31" s="150" t="s">
        <v>82</v>
      </c>
      <c r="F31" s="150" t="s">
        <v>218</v>
      </c>
      <c r="G31" s="150" t="s">
        <v>12</v>
      </c>
      <c r="H31" s="208">
        <v>0</v>
      </c>
      <c r="I31" s="209" t="s">
        <v>216</v>
      </c>
      <c r="J31" s="209" t="s">
        <v>216</v>
      </c>
      <c r="K31" s="151"/>
      <c r="L31" s="151"/>
      <c r="M31" s="151"/>
      <c r="N31" s="151"/>
      <c r="O31" s="151"/>
      <c r="P31" s="211"/>
      <c r="Q31" s="152"/>
      <c r="R31" s="150" t="str">
        <f ca="1">IF(ISERROR($V31),"",OFFSET('Smelter Look-up'!$C$4,$V31-4,0)&amp;"")</f>
        <v>Mechema Taiwan Plant 2</v>
      </c>
      <c r="S31" s="156" t="str">
        <f t="shared" ca="1" si="0"/>
        <v>TW</v>
      </c>
      <c r="T31" s="156" t="str">
        <f ca="1">IF(B31="","",IF(ISERROR(MATCH($J31,SorP!$B$1:$B$6226,0)),"",INDIRECT("'SorP'!$A$"&amp;MATCH($S31&amp;$J31,SorP!C:C,0))))</f>
        <v>TW-TAO</v>
      </c>
      <c r="U31" s="169"/>
      <c r="V31" s="170">
        <f>IF(C31="",NA(),MATCH($B31&amp;$C31,'Smelter Look-up'!$J:$J,0))</f>
        <v>85</v>
      </c>
      <c r="X31" s="171">
        <f t="shared" si="1"/>
        <v>0</v>
      </c>
      <c r="AB31" s="171" t="str">
        <f t="shared" si="2"/>
        <v>CobaltMechema Taiwan Plant 2</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Harwin plc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Martin J Perry</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complianceteam@harwin.com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+44 (0)23 9231 4545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Martin J Perry</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complianceteam@harwin.com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+44 (0)23 9231 4545</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45426</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63.75">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No</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No</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6660136D-2218-4D73-B487-9FAA95261D20}"/>
    </customSheetView>
    <customSheetView guid="{C59130F4-2E03-5E48-94CE-6E4A0484DB9E}" showAutoFilter="1">
      <selection activeCell="E4" sqref="E4"/>
      <pageMargins left="0" right="0" top="0" bottom="0" header="0" footer="0"/>
      <pageSetup paperSize="9" orientation="portrait"/>
      <headerFooter alignWithMargins="0"/>
      <autoFilter ref="B1:N1" xr:uid="{13E028E5-09A9-4BDC-B5E0-F268E24670AC}"/>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Martin Perry</cp:lastModifiedBy>
  <cp:revision/>
  <dcterms:created xsi:type="dcterms:W3CDTF">2010-06-21T21:00:23Z</dcterms:created>
  <dcterms:modified xsi:type="dcterms:W3CDTF">2024-05-14T12:00:25Z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