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autoCompressPictures="0"/>
  <mc:AlternateContent xmlns:mc="http://schemas.openxmlformats.org/markup-compatibility/2006">
    <mc:Choice Requires="x15">
      <x15ac:absPath xmlns:x15ac="http://schemas.microsoft.com/office/spreadsheetml/2010/11/ac" url="D:\宣告書\CMRT\"/>
    </mc:Choice>
  </mc:AlternateContent>
  <xr:revisionPtr revIDLastSave="0" documentId="13_ncr:1_{A1EB3814-B68D-4FF9-BB37-5A9C8F15C1ED}" xr6:coauthVersionLast="45" xr6:coauthVersionMax="45"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48" yWindow="-48" windowWidth="16488" windowHeight="8688" tabRatio="787"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R12" i="5"/>
  <c r="J12" i="5"/>
  <c r="T12" i="5" s="1"/>
  <c r="I12" i="5"/>
  <c r="H12" i="5"/>
  <c r="G12" i="5"/>
  <c r="F12" i="5"/>
  <c r="AB11" i="5"/>
  <c r="V11" i="5"/>
  <c r="J11" i="5" s="1"/>
  <c r="X11" i="5"/>
  <c r="R11" i="5"/>
  <c r="I11" i="5"/>
  <c r="G11" i="5"/>
  <c r="AB10" i="5"/>
  <c r="V10" i="5"/>
  <c r="X10" i="5"/>
  <c r="R10" i="5"/>
  <c r="J10" i="5"/>
  <c r="T10" i="5" s="1"/>
  <c r="I10" i="5"/>
  <c r="H10" i="5"/>
  <c r="G10" i="5"/>
  <c r="F10" i="5"/>
  <c r="AB9" i="5"/>
  <c r="V9" i="5"/>
  <c r="J9" i="5" s="1"/>
  <c r="T9" i="5" s="1"/>
  <c r="X9" i="5"/>
  <c r="R9" i="5"/>
  <c r="I9" i="5"/>
  <c r="G9" i="5"/>
  <c r="AB7" i="5"/>
  <c r="V7" i="5"/>
  <c r="J7" i="5" s="1"/>
  <c r="T7" i="5" s="1"/>
  <c r="X7" i="5"/>
  <c r="R7" i="5"/>
  <c r="I7" i="5"/>
  <c r="G7"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G20" i="6" s="1"/>
  <c r="H20" i="6" s="1"/>
  <c r="D20" i="6" s="1"/>
  <c r="B19" i="6"/>
  <c r="B18" i="6"/>
  <c r="B17" i="6"/>
  <c r="B15" i="6"/>
  <c r="B13" i="6"/>
  <c r="B12" i="6"/>
  <c r="B11" i="6"/>
  <c r="B10" i="6"/>
  <c r="B9" i="6"/>
  <c r="G9" i="6" s="1"/>
  <c r="H9" i="6" s="1"/>
  <c r="B6" i="6"/>
  <c r="B4" i="6"/>
  <c r="O30" i="4"/>
  <c r="P54" i="4"/>
  <c r="B137" i="4" s="1"/>
  <c r="A111" i="6" s="1"/>
  <c r="B131" i="4"/>
  <c r="A108" i="6" s="1"/>
  <c r="B114" i="4"/>
  <c r="A93" i="6" s="1"/>
  <c r="P53" i="4"/>
  <c r="B90" i="4"/>
  <c r="A72" i="6" s="1"/>
  <c r="B66" i="4"/>
  <c r="A50"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14" i="4" s="1"/>
  <c r="B113" i="4"/>
  <c r="H101" i="4"/>
  <c r="G101" i="4"/>
  <c r="S51" i="4"/>
  <c r="T51" i="4"/>
  <c r="U51" i="4"/>
  <c r="V51" i="4"/>
  <c r="W51" i="4"/>
  <c r="X51" i="4"/>
  <c r="Y51" i="4" s="1"/>
  <c r="S50" i="4"/>
  <c r="T50" i="4"/>
  <c r="U50" i="4"/>
  <c r="V50" i="4"/>
  <c r="W50" i="4"/>
  <c r="X50" i="4"/>
  <c r="Y50" i="4" s="1"/>
  <c r="S49" i="4"/>
  <c r="T49" i="4"/>
  <c r="U49" i="4"/>
  <c r="V49" i="4"/>
  <c r="W49" i="4"/>
  <c r="X49" i="4" s="1"/>
  <c r="Y49" i="4" s="1"/>
  <c r="Z49" i="4" s="1"/>
  <c r="S48" i="4"/>
  <c r="T48" i="4"/>
  <c r="U48" i="4"/>
  <c r="V48" i="4" s="1"/>
  <c r="S47" i="4"/>
  <c r="S46" i="4"/>
  <c r="T47" i="4"/>
  <c r="U47" i="4"/>
  <c r="T46" i="4"/>
  <c r="S45" i="4"/>
  <c r="S44" i="4"/>
  <c r="T45" i="4"/>
  <c r="U46" i="4"/>
  <c r="V47" i="4"/>
  <c r="V46" i="4"/>
  <c r="W45" i="4" s="1"/>
  <c r="X45" i="4" s="1"/>
  <c r="U45" i="4"/>
  <c r="T44" i="4"/>
  <c r="S43" i="4"/>
  <c r="S42" i="4"/>
  <c r="T42" i="4" s="1"/>
  <c r="U42" i="4" s="1"/>
  <c r="T43" i="4"/>
  <c r="U44" i="4"/>
  <c r="V44" i="4" s="1"/>
  <c r="V45" i="4"/>
  <c r="W46" i="4"/>
  <c r="U43" i="4"/>
  <c r="V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6" i="5" s="1"/>
  <c r="J75" i="6"/>
  <c r="J73" i="6"/>
  <c r="C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13" i="5"/>
  <c r="V14" i="5"/>
  <c r="V15" i="5"/>
  <c r="V16" i="5"/>
  <c r="V17" i="5"/>
  <c r="V18" i="5"/>
  <c r="V19" i="5"/>
  <c r="V20" i="5"/>
  <c r="V21" i="5"/>
  <c r="V22" i="5"/>
  <c r="V23" i="5"/>
  <c r="V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F39" i="6"/>
  <c r="F28" i="6"/>
  <c r="F17" i="6"/>
  <c r="F98" i="6"/>
  <c r="C123" i="6"/>
  <c r="C122" i="6"/>
  <c r="C121" i="6"/>
  <c r="C120" i="6"/>
  <c r="G103" i="6"/>
  <c r="G102" i="6"/>
  <c r="G101" i="6"/>
  <c r="G100" i="6"/>
  <c r="G88" i="6"/>
  <c r="G87" i="6"/>
  <c r="G86" i="6"/>
  <c r="G85" i="6"/>
  <c r="G84" i="6"/>
  <c r="F50" i="6"/>
  <c r="F61" i="6" s="1"/>
  <c r="G83" i="6"/>
  <c r="G77" i="6"/>
  <c r="G76" i="6"/>
  <c r="G75" i="6"/>
  <c r="G74" i="6"/>
  <c r="G73" i="6"/>
  <c r="G72" i="6"/>
  <c r="J74" i="6"/>
  <c r="G66" i="6"/>
  <c r="G65" i="6"/>
  <c r="G64" i="6"/>
  <c r="G63" i="6"/>
  <c r="G62" i="6"/>
  <c r="G61" i="6"/>
  <c r="G55" i="6"/>
  <c r="G54" i="6"/>
  <c r="G53" i="6"/>
  <c r="G52" i="6"/>
  <c r="G51" i="6"/>
  <c r="G50" i="6"/>
  <c r="G44" i="6"/>
  <c r="G43" i="6"/>
  <c r="G42" i="6"/>
  <c r="G41" i="6"/>
  <c r="G40" i="6"/>
  <c r="G39" i="6"/>
  <c r="H39" i="6" s="1"/>
  <c r="D39" i="6" s="1"/>
  <c r="G33" i="6"/>
  <c r="G32" i="6"/>
  <c r="G31" i="6"/>
  <c r="G30" i="6"/>
  <c r="G29" i="6"/>
  <c r="G28" i="6"/>
  <c r="H28" i="6" s="1"/>
  <c r="G17" i="6"/>
  <c r="H17" i="6" s="1"/>
  <c r="D17" i="6" s="1"/>
  <c r="H7" i="6"/>
  <c r="D7"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3" i="5"/>
  <c r="J14" i="5"/>
  <c r="T14" i="5" s="1"/>
  <c r="J15" i="5"/>
  <c r="T15" i="5"/>
  <c r="J16" i="5"/>
  <c r="T16" i="5"/>
  <c r="J17" i="5"/>
  <c r="J18" i="5"/>
  <c r="T18" i="5" s="1"/>
  <c r="J19" i="5"/>
  <c r="J20" i="5"/>
  <c r="T20" i="5" s="1"/>
  <c r="J21" i="5"/>
  <c r="T21" i="5" s="1"/>
  <c r="J22" i="5"/>
  <c r="T22" i="5" s="1"/>
  <c r="J23" i="5"/>
  <c r="J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s="1"/>
  <c r="G13" i="6"/>
  <c r="H13" i="6" s="1"/>
  <c r="G5" i="6"/>
  <c r="H5" i="6" s="1"/>
  <c r="D5" i="6" s="1"/>
  <c r="F6" i="6"/>
  <c r="G6" i="6"/>
  <c r="H6" i="6"/>
  <c r="G11" i="6"/>
  <c r="H11" i="6" s="1"/>
  <c r="D11" i="6" s="1"/>
  <c r="G12" i="6"/>
  <c r="H12" i="6" s="1"/>
  <c r="D12" i="6" s="1"/>
  <c r="H14" i="6"/>
  <c r="G15" i="6"/>
  <c r="H15"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98" i="6"/>
  <c r="AA14" i="4" a="1"/>
  <c r="AA14" i="4"/>
  <c r="AA15" i="4" a="1"/>
  <c r="B31" i="4"/>
  <c r="A18" i="6"/>
  <c r="F40" i="6"/>
  <c r="F51" i="6" s="1"/>
  <c r="B32" i="4"/>
  <c r="A19" i="6"/>
  <c r="F41" i="6"/>
  <c r="F100" i="6" s="1"/>
  <c r="H100" i="6" s="1"/>
  <c r="D100" i="6" s="1"/>
  <c r="AA15" i="4"/>
  <c r="B33" i="4"/>
  <c r="A20" i="6"/>
  <c r="F42" i="6"/>
  <c r="F18" i="6"/>
  <c r="H18" i="6"/>
  <c r="F19" i="6"/>
  <c r="H19" i="6"/>
  <c r="C19" i="6" s="1"/>
  <c r="F20" i="6"/>
  <c r="O33" i="4"/>
  <c r="P57" i="4"/>
  <c r="B123" i="4" s="1"/>
  <c r="A101" i="6" s="1"/>
  <c r="O32" i="4"/>
  <c r="P56" i="4"/>
  <c r="B122" i="4" s="1"/>
  <c r="A100" i="6" s="1"/>
  <c r="P45" i="4"/>
  <c r="B45" i="4"/>
  <c r="A31" i="6" s="1"/>
  <c r="P44" i="4"/>
  <c r="B44" i="4" s="1"/>
  <c r="A30" i="6" s="1"/>
  <c r="D19" i="6"/>
  <c r="F116" i="6"/>
  <c r="A116" i="6"/>
  <c r="F117" i="6"/>
  <c r="A117" i="6"/>
  <c r="H41" i="6"/>
  <c r="D41" i="6" s="1"/>
  <c r="H42" i="6"/>
  <c r="F52" i="6"/>
  <c r="H52" i="6" s="1"/>
  <c r="D52" i="6" s="1"/>
  <c r="F53" i="6"/>
  <c r="H53" i="6" s="1"/>
  <c r="D53" i="6" s="1"/>
  <c r="F63" i="6"/>
  <c r="H63" i="6" s="1"/>
  <c r="F101" i="6"/>
  <c r="H101" i="6" s="1"/>
  <c r="D101" i="6" s="1"/>
  <c r="F30" i="6"/>
  <c r="H30" i="6"/>
  <c r="K116" i="6" s="1"/>
  <c r="F31" i="6"/>
  <c r="H31" i="6" s="1"/>
  <c r="D42" i="6"/>
  <c r="F29" i="6"/>
  <c r="H29" i="6"/>
  <c r="D29" i="6" s="1"/>
  <c r="K115" i="6"/>
  <c r="F99" i="6"/>
  <c r="H99" i="6" s="1"/>
  <c r="D99" i="6" s="1"/>
  <c r="A115" i="6"/>
  <c r="D18" i="6"/>
  <c r="O31" i="4"/>
  <c r="P43" i="4"/>
  <c r="B43" i="4" s="1"/>
  <c r="A29" i="6" s="1"/>
  <c r="P55" i="4"/>
  <c r="B55" i="4"/>
  <c r="A40" i="6" s="1"/>
  <c r="B67" i="4"/>
  <c r="A51" i="6" s="1"/>
  <c r="B79" i="4"/>
  <c r="A62" i="6" s="1"/>
  <c r="B91" i="4"/>
  <c r="A73" i="6" s="1"/>
  <c r="B103" i="4"/>
  <c r="A84" i="6" s="1"/>
  <c r="B121" i="4"/>
  <c r="A99" i="6" s="1"/>
  <c r="AA16" i="4" a="1"/>
  <c r="AA16" i="4"/>
  <c r="A118" i="6"/>
  <c r="AA17" i="4" a="1"/>
  <c r="AA17" i="4"/>
  <c r="A119" i="6"/>
  <c r="B34" i="4"/>
  <c r="A21" i="6"/>
  <c r="F43" i="6"/>
  <c r="F118" i="6"/>
  <c r="F21" i="6"/>
  <c r="H21" i="6"/>
  <c r="D21" i="6"/>
  <c r="H43" i="6"/>
  <c r="F54" i="6"/>
  <c r="H54" i="6" s="1"/>
  <c r="D54" i="6" s="1"/>
  <c r="F65" i="6"/>
  <c r="H65" i="6" s="1"/>
  <c r="D65" i="6" s="1"/>
  <c r="F76" i="6"/>
  <c r="H76" i="6" s="1"/>
  <c r="D76" i="6" s="1"/>
  <c r="F87" i="6"/>
  <c r="H87" i="6" s="1"/>
  <c r="D87" i="6" s="1"/>
  <c r="F102" i="6"/>
  <c r="H102" i="6" s="1"/>
  <c r="D102" i="6" s="1"/>
  <c r="F32" i="6"/>
  <c r="H32" i="6" s="1"/>
  <c r="D43" i="6"/>
  <c r="O34" i="4"/>
  <c r="P46" i="4"/>
  <c r="B46" i="4"/>
  <c r="A32" i="6" s="1"/>
  <c r="P58" i="4"/>
  <c r="B58" i="4" s="1"/>
  <c r="A43" i="6" s="1"/>
  <c r="B35" i="4"/>
  <c r="O35" i="4"/>
  <c r="P59" i="4"/>
  <c r="B125" i="4" s="1"/>
  <c r="A103" i="6" s="1"/>
  <c r="P47" i="4"/>
  <c r="B47" i="4"/>
  <c r="A33" i="6" s="1"/>
  <c r="A22" i="6"/>
  <c r="F22" i="6"/>
  <c r="H22" i="6"/>
  <c r="D22" i="6" s="1"/>
  <c r="F33" i="6"/>
  <c r="H33" i="6" s="1"/>
  <c r="F44" i="6"/>
  <c r="F55" i="6" s="1"/>
  <c r="F103" i="6"/>
  <c r="H103" i="6" s="1"/>
  <c r="D103" i="6" s="1"/>
  <c r="F119"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s="1"/>
  <c r="A82" i="6" s="1"/>
  <c r="B99" i="4"/>
  <c r="A81" i="6"/>
  <c r="B87" i="4"/>
  <c r="A70" i="6"/>
  <c r="B75" i="4"/>
  <c r="A59" i="6"/>
  <c r="B63" i="4"/>
  <c r="A48" i="6"/>
  <c r="P51" i="4"/>
  <c r="B51" i="4"/>
  <c r="A37" i="6"/>
  <c r="Q41" i="4"/>
  <c r="B41" i="4" s="1"/>
  <c r="A27" i="6" s="1"/>
  <c r="A26" i="6"/>
  <c r="S20" i="5"/>
  <c r="S22" i="5"/>
  <c r="S24" i="5"/>
  <c r="S19" i="5"/>
  <c r="S21" i="5"/>
  <c r="S23" i="5"/>
  <c r="S16" i="5"/>
  <c r="S18" i="5"/>
  <c r="S15" i="5"/>
  <c r="S17" i="5"/>
  <c r="S12" i="5"/>
  <c r="S10" i="5"/>
  <c r="S14" i="5"/>
  <c r="S11" i="5"/>
  <c r="S9" i="5"/>
  <c r="S13" i="5"/>
  <c r="S7" i="5"/>
  <c r="C112" i="6" l="1"/>
  <c r="C5" i="6"/>
  <c r="F9" i="5"/>
  <c r="H9" i="5"/>
  <c r="F11" i="5"/>
  <c r="H11" i="5"/>
  <c r="F7" i="5"/>
  <c r="H7" i="5"/>
  <c r="B5" i="5"/>
  <c r="C5" i="5"/>
  <c r="F124" i="6" s="1"/>
  <c r="C124" i="6" s="1"/>
  <c r="B6" i="5"/>
  <c r="C98" i="6"/>
  <c r="C39" i="6"/>
  <c r="W48" i="4"/>
  <c r="W47" i="4"/>
  <c r="X47" i="4" s="1"/>
  <c r="Z51" i="4"/>
  <c r="AA51" i="4" s="1"/>
  <c r="AB51" i="4" s="1"/>
  <c r="AC51" i="4" s="1"/>
  <c r="Z50" i="4"/>
  <c r="AA50" i="4" s="1"/>
  <c r="AB50" i="4" s="1"/>
  <c r="AC50" i="4" s="1"/>
  <c r="X48" i="4"/>
  <c r="X46" i="4"/>
  <c r="Y46" i="4" s="1"/>
  <c r="D28" i="6"/>
  <c r="K114" i="6"/>
  <c r="Y45" i="4"/>
  <c r="W44" i="4"/>
  <c r="W43" i="4"/>
  <c r="H50" i="6"/>
  <c r="D50" i="6" s="1"/>
  <c r="V42" i="4"/>
  <c r="W42" i="4" s="1"/>
  <c r="X44" i="4"/>
  <c r="B54" i="4"/>
  <c r="A39" i="6" s="1"/>
  <c r="B78" i="4"/>
  <c r="A61" i="6" s="1"/>
  <c r="B117" i="4"/>
  <c r="A95" i="6" s="1"/>
  <c r="B135" i="4"/>
  <c r="A110" i="6" s="1"/>
  <c r="C50" i="6"/>
  <c r="C28" i="6"/>
  <c r="F66" i="6"/>
  <c r="H55" i="6"/>
  <c r="D55" i="6" s="1"/>
  <c r="D33" i="6"/>
  <c r="K119" i="6"/>
  <c r="H44" i="6"/>
  <c r="D44" i="6" s="1"/>
  <c r="B59" i="4"/>
  <c r="A44" i="6" s="1"/>
  <c r="B71" i="4"/>
  <c r="A55" i="6" s="1"/>
  <c r="B83" i="4"/>
  <c r="A66" i="6" s="1"/>
  <c r="B95" i="4"/>
  <c r="A77" i="6" s="1"/>
  <c r="B107" i="4"/>
  <c r="A88" i="6" s="1"/>
  <c r="C22" i="6"/>
  <c r="C103" i="6"/>
  <c r="C33" i="6"/>
  <c r="H51" i="6"/>
  <c r="D51" i="6" s="1"/>
  <c r="F62" i="6"/>
  <c r="B65" i="4"/>
  <c r="A49" i="6" s="1"/>
  <c r="F115" i="6"/>
  <c r="H40" i="6"/>
  <c r="D40" i="6" s="1"/>
  <c r="F94" i="6"/>
  <c r="H94" i="6" s="1"/>
  <c r="D94" i="6" s="1"/>
  <c r="C18" i="6"/>
  <c r="C51" i="6"/>
  <c r="C99" i="6"/>
  <c r="C29" i="6"/>
  <c r="F72" i="6"/>
  <c r="H61" i="6"/>
  <c r="D61" i="6" s="1"/>
  <c r="C17" i="6"/>
  <c r="B102" i="4"/>
  <c r="A83" i="6" s="1"/>
  <c r="B115" i="4"/>
  <c r="A94" i="6" s="1"/>
  <c r="B119" i="4"/>
  <c r="A97" i="6" s="1"/>
  <c r="B120" i="4"/>
  <c r="A98" i="6" s="1"/>
  <c r="B133" i="4"/>
  <c r="A109" i="6" s="1"/>
  <c r="C15" i="6"/>
  <c r="K118" i="6"/>
  <c r="D32" i="6"/>
  <c r="B89" i="4"/>
  <c r="A71" i="6" s="1"/>
  <c r="B124" i="4"/>
  <c r="A102" i="6" s="1"/>
  <c r="B106" i="4"/>
  <c r="A87" i="6" s="1"/>
  <c r="B94" i="4"/>
  <c r="A76" i="6" s="1"/>
  <c r="B82" i="4"/>
  <c r="A65" i="6" s="1"/>
  <c r="B70" i="4"/>
  <c r="A54" i="6" s="1"/>
  <c r="C43" i="6"/>
  <c r="C21" i="6"/>
  <c r="C102" i="6"/>
  <c r="C54" i="6"/>
  <c r="C65" i="6"/>
  <c r="C76" i="6"/>
  <c r="C87" i="6"/>
  <c r="C32" i="6"/>
  <c r="D31" i="6"/>
  <c r="K117" i="6"/>
  <c r="C20" i="6"/>
  <c r="C101" i="6"/>
  <c r="C42" i="6"/>
  <c r="F64" i="6"/>
  <c r="B57" i="4"/>
  <c r="A42" i="6" s="1"/>
  <c r="B69" i="4"/>
  <c r="A53" i="6" s="1"/>
  <c r="B81" i="4"/>
  <c r="A64" i="6" s="1"/>
  <c r="B93" i="4"/>
  <c r="A75" i="6" s="1"/>
  <c r="B105" i="4"/>
  <c r="A86" i="6" s="1"/>
  <c r="C53" i="6"/>
  <c r="C31" i="6"/>
  <c r="D63" i="6"/>
  <c r="C63" i="6"/>
  <c r="F111" i="6"/>
  <c r="H111" i="6" s="1"/>
  <c r="D111" i="6" s="1"/>
  <c r="F110" i="6"/>
  <c r="H110" i="6" s="1"/>
  <c r="D110" i="6" s="1"/>
  <c r="F109" i="6"/>
  <c r="H109" i="6" s="1"/>
  <c r="D109" i="6" s="1"/>
  <c r="F108" i="6"/>
  <c r="H108" i="6" s="1"/>
  <c r="D108" i="6" s="1"/>
  <c r="F95" i="6"/>
  <c r="C94" i="6"/>
  <c r="C100" i="6"/>
  <c r="C52" i="6"/>
  <c r="B53" i="4"/>
  <c r="A38" i="6" s="1"/>
  <c r="B77" i="4"/>
  <c r="A60" i="6" s="1"/>
  <c r="D30" i="6"/>
  <c r="F74" i="6"/>
  <c r="B56" i="4"/>
  <c r="A41" i="6" s="1"/>
  <c r="B68" i="4"/>
  <c r="A52" i="6" s="1"/>
  <c r="B80" i="4"/>
  <c r="A63" i="6" s="1"/>
  <c r="B92" i="4"/>
  <c r="A74" i="6" s="1"/>
  <c r="B104" i="4"/>
  <c r="A85" i="6" s="1"/>
  <c r="C41" i="6"/>
  <c r="C30" i="6"/>
  <c r="C13" i="6"/>
  <c r="D13" i="6"/>
  <c r="D10" i="6"/>
  <c r="C10" i="6"/>
  <c r="G53" i="4"/>
  <c r="D9" i="6"/>
  <c r="C9" i="6"/>
  <c r="C12" i="6"/>
  <c r="C11" i="6"/>
  <c r="G77" i="4"/>
  <c r="D4" i="6"/>
  <c r="C4" i="6"/>
  <c r="G41" i="4"/>
  <c r="G65" i="4"/>
  <c r="G89" i="4"/>
  <c r="D41" i="4"/>
  <c r="D53" i="4"/>
  <c r="D65" i="4"/>
  <c r="D77" i="4"/>
  <c r="D89" i="4"/>
  <c r="D101" i="4"/>
  <c r="T23" i="5"/>
  <c r="T19" i="5"/>
  <c r="T17" i="5"/>
  <c r="T13" i="5"/>
  <c r="T11" i="5"/>
  <c r="V8" i="5" l="1"/>
  <c r="AB8" i="5"/>
  <c r="G8" i="5"/>
  <c r="AB5" i="5"/>
  <c r="V5" i="5"/>
  <c r="G5" i="5" s="1"/>
  <c r="AB6" i="5"/>
  <c r="G114" i="6"/>
  <c r="H114" i="6" s="1"/>
  <c r="G117" i="6"/>
  <c r="H117" i="6" s="1"/>
  <c r="G118" i="6"/>
  <c r="H118" i="6" s="1"/>
  <c r="G116" i="6"/>
  <c r="H116" i="6" s="1"/>
  <c r="G115" i="6"/>
  <c r="H115" i="6" s="1"/>
  <c r="G119" i="6"/>
  <c r="H119" i="6" s="1"/>
  <c r="V6" i="5"/>
  <c r="C61" i="6"/>
  <c r="C55" i="6"/>
  <c r="C44" i="6"/>
  <c r="Y48" i="4"/>
  <c r="Z48" i="4" s="1"/>
  <c r="Y47" i="4"/>
  <c r="AA49" i="4"/>
  <c r="X43" i="4"/>
  <c r="Y44" i="4" s="1"/>
  <c r="Z44" i="4" s="1"/>
  <c r="X42" i="4"/>
  <c r="Y42" i="4" s="1"/>
  <c r="Z45" i="4"/>
  <c r="H66" i="6"/>
  <c r="F77" i="6"/>
  <c r="C40" i="6"/>
  <c r="F73" i="6"/>
  <c r="H62" i="6"/>
  <c r="C109" i="6"/>
  <c r="F83" i="6"/>
  <c r="H83" i="6" s="1"/>
  <c r="H72" i="6"/>
  <c r="C111" i="6"/>
  <c r="F75" i="6"/>
  <c r="H64" i="6"/>
  <c r="F85" i="6"/>
  <c r="H85" i="6" s="1"/>
  <c r="H74" i="6"/>
  <c r="C108" i="6"/>
  <c r="C110" i="6"/>
  <c r="H95" i="6"/>
  <c r="F96" i="6"/>
  <c r="H96" i="6" s="1"/>
  <c r="J8" i="5" l="1"/>
  <c r="H8" i="5"/>
  <c r="R8" i="5"/>
  <c r="I8" i="5"/>
  <c r="D115" i="6"/>
  <c r="C115" i="6"/>
  <c r="D119" i="6"/>
  <c r="C119" i="6"/>
  <c r="J6" i="5"/>
  <c r="H6" i="5"/>
  <c r="F6" i="5"/>
  <c r="E6" i="5"/>
  <c r="R6" i="5"/>
  <c r="I6" i="5"/>
  <c r="G6" i="5"/>
  <c r="D117" i="6"/>
  <c r="C117" i="6"/>
  <c r="D116" i="6"/>
  <c r="C116" i="6"/>
  <c r="C118" i="6"/>
  <c r="D118" i="6"/>
  <c r="D114" i="6"/>
  <c r="C114" i="6"/>
  <c r="E5" i="5"/>
  <c r="R5" i="5"/>
  <c r="I5" i="5"/>
  <c r="J5" i="5"/>
  <c r="H5" i="5"/>
  <c r="F5" i="5"/>
  <c r="Y43" i="4"/>
  <c r="Z42" i="4" s="1"/>
  <c r="AA42" i="4" s="1"/>
  <c r="AB49" i="4"/>
  <c r="AC49" i="4" s="1"/>
  <c r="AA48" i="4"/>
  <c r="AB48" i="4" s="1"/>
  <c r="Z47" i="4"/>
  <c r="AA47" i="4" s="1"/>
  <c r="Z46" i="4"/>
  <c r="Z43" i="4"/>
  <c r="AA44" i="4" s="1"/>
  <c r="F88" i="6"/>
  <c r="H88" i="6" s="1"/>
  <c r="H77" i="6"/>
  <c r="D66" i="6"/>
  <c r="C66" i="6"/>
  <c r="D62" i="6"/>
  <c r="C62" i="6"/>
  <c r="H73" i="6"/>
  <c r="F84" i="6"/>
  <c r="H84" i="6" s="1"/>
  <c r="D83" i="6"/>
  <c r="C83" i="6"/>
  <c r="D72" i="6"/>
  <c r="C72" i="6"/>
  <c r="D64" i="6"/>
  <c r="C64" i="6"/>
  <c r="H75" i="6"/>
  <c r="F86" i="6"/>
  <c r="H86" i="6" s="1"/>
  <c r="D96" i="6"/>
  <c r="C96" i="6"/>
  <c r="D95" i="6"/>
  <c r="C95" i="6"/>
  <c r="C74" i="6"/>
  <c r="D74" i="6"/>
  <c r="D85" i="6"/>
  <c r="C85" i="6"/>
  <c r="X8" i="5" l="1"/>
  <c r="X5" i="5"/>
  <c r="G124" i="6" a="1"/>
  <c r="G124" i="6" s="1"/>
  <c r="H124" i="6" s="1"/>
  <c r="D124" i="6" s="1"/>
  <c r="X6" i="5"/>
  <c r="AB47" i="4"/>
  <c r="AC48" i="4"/>
  <c r="AC47" i="4"/>
  <c r="AA43" i="4"/>
  <c r="AB43" i="4" s="1"/>
  <c r="AA46" i="4"/>
  <c r="AB46" i="4" s="1"/>
  <c r="AA45" i="4"/>
  <c r="AB42" i="4"/>
  <c r="AC42" i="4" s="1"/>
  <c r="D77" i="6"/>
  <c r="C77" i="6"/>
  <c r="D88" i="6"/>
  <c r="C88" i="6"/>
  <c r="C73" i="6"/>
  <c r="D73" i="6"/>
  <c r="D84" i="6"/>
  <c r="C84" i="6"/>
  <c r="D86" i="6"/>
  <c r="C86" i="6"/>
  <c r="C75" i="6"/>
  <c r="D75" i="6"/>
  <c r="S8" i="5"/>
  <c r="S5" i="5"/>
  <c r="S6" i="5"/>
  <c r="H125" i="6" l="1"/>
  <c r="D2" i="6" s="1"/>
  <c r="AC46" i="4"/>
  <c r="AB44" i="4"/>
  <c r="AB45" i="4"/>
  <c r="AC45" i="4" s="1"/>
  <c r="T8" i="5"/>
  <c r="T6" i="5"/>
  <c r="T5" i="5"/>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<sst xmlns="http://schemas.openxmlformats.org/spreadsheetml/2006/main" count="28065" uniqueCount="20080">
  <si>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</si>
  <si>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</si>
  <si>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</si>
  <si>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</si>
  <si>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</si>
  <si>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</si>
  <si>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</si>
  <si>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</si>
  <si>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</si>
  <si>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</si>
  <si>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</si>
  <si>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</si>
  <si>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</si>
  <si>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</si>
  <si>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</si>
  <si>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</si>
  <si>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</si>
  <si>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</si>
  <si>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</si>
  <si>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</si>
  <si>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</si>
  <si>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</si>
  <si>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</si>
  <si>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</si>
  <si>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</si>
  <si>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</si>
  <si>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</si>
  <si>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</si>
  <si>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</si>
  <si>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</si>
  <si>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</si>
  <si>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</si>
  <si>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</si>
  <si>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</si>
  <si>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</si>
  <si>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</si>
  <si>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</si>
  <si>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</si>
  <si>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</si>
  <si>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</si>
  <si>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</si>
  <si>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</si>
  <si>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</si>
  <si>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</si>
  <si>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</si>
  <si>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</si>
  <si>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</si>
  <si>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</si>
  <si>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</si>
  <si>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</si>
  <si>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</si>
  <si>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</si>
  <si>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</si>
  <si>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</si>
  <si>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</si>
  <si>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</si>
  <si>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</si>
  <si>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</si>
  <si>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</si>
  <si>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</si>
  <si>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</si>
  <si>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</si>
  <si>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</si>
  <si>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</si>
  <si>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</si>
  <si>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</si>
  <si>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</si>
  <si>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</si>
  <si>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</si>
  <si>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</si>
  <si>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</si>
  <si>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</si>
  <si>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</si>
  <si>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</si>
  <si>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</si>
  <si>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</si>
  <si>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</si>
  <si>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</si>
  <si>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</si>
  <si>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</si>
  <si>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</si>
  <si>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</si>
  <si>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</si>
  <si>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</si>
  <si>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</si>
  <si>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</si>
  <si>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</si>
  <si>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</si>
  <si>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</si>
  <si>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</si>
  <si>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</si>
  <si>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</si>
  <si>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</si>
  <si>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</si>
  <si>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</si>
  <si>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</si>
  <si>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</si>
  <si>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</si>
  <si>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</si>
  <si>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</si>
  <si>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</si>
  <si>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</si>
  <si>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</si>
  <si>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</si>
  <si>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</si>
  <si>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</si>
  <si>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</si>
  <si>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</si>
  <si>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</si>
  <si>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</si>
  <si>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</si>
  <si>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</si>
  <si>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</si>
  <si>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</si>
  <si>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</si>
  <si>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</si>
  <si>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</si>
  <si>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</si>
  <si>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</si>
  <si>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</si>
  <si>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</si>
  <si>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</si>
  <si>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</si>
  <si>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</si>
  <si>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</si>
  <si>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</si>
  <si>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</si>
  <si>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</si>
  <si>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</si>
  <si>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</si>
  <si>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</si>
  <si>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</si>
  <si>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</si>
  <si>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</si>
  <si>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</si>
  <si>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</si>
  <si>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</si>
  <si>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</si>
  <si>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</si>
  <si>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</si>
  <si>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</si>
  <si>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</si>
  <si>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</si>
  <si>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</si>
  <si>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</si>
  <si>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</si>
  <si>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</si>
  <si>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</si>
  <si>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</si>
  <si>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</si>
  <si>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</si>
  <si>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</si>
  <si>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</si>
  <si>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</si>
  <si>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</si>
  <si>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</si>
  <si>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</si>
  <si>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</si>
  <si>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</si>
  <si>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</si>
  <si>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</si>
  <si>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</si>
  <si>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</si>
  <si>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</si>
  <si>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</si>
  <si>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</si>
  <si>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</si>
  <si>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</si>
  <si>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</si>
  <si>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</si>
  <si>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</si>
  <si>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</si>
  <si>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</si>
  <si>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</si>
  <si>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</si>
  <si>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</si>
  <si>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</si>
  <si>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</si>
  <si>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</si>
  <si>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</si>
  <si>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</si>
  <si>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</si>
  <si>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</si>
  <si>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</si>
  <si>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</si>
  <si>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</si>
  <si>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</si>
  <si>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</si>
  <si>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</si>
  <si>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</si>
  <si>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</si>
  <si>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</si>
  <si>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</si>
  <si>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</si>
  <si>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</si>
  <si>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</si>
  <si>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</si>
  <si>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</si>
  <si>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</si>
  <si>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</si>
  <si>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</si>
  <si>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</si>
  <si>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</si>
  <si>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</si>
  <si>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</si>
  <si>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</si>
  <si>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</si>
  <si>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</si>
  <si>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</si>
  <si>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</si>
  <si>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</si>
  <si>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</si>
  <si>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</si>
  <si>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</si>
  <si>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</si>
  <si>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</si>
  <si>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</si>
  <si>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</si>
  <si>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</si>
  <si>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</si>
  <si>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</si>
  <si>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</si>
  <si>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</si>
  <si>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</si>
  <si>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</si>
  <si>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</si>
  <si>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</si>
  <si>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</si>
  <si>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</si>
  <si>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</si>
  <si>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</si>
  <si>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</si>
  <si>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</si>
  <si>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</si>
  <si>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</si>
  <si>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</si>
  <si>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</si>
  <si>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</si>
  <si>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</si>
  <si>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</si>
  <si>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</si>
  <si>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</si>
  <si>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</si>
  <si>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</si>
  <si>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</si>
  <si>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</si>
  <si>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</si>
  <si>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</si>
  <si>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</si>
  <si>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</si>
  <si>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</si>
  <si>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</si>
  <si>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</si>
  <si>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</si>
  <si>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</si>
  <si>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</si>
  <si>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</si>
  <si>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</si>
  <si>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</si>
  <si>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</si>
  <si>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</si>
  <si>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</si>
  <si>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</si>
  <si>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</si>
  <si>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</si>
  <si>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</si>
  <si>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</si>
  <si>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</si>
  <si>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</si>
  <si>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</si>
  <si>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</si>
  <si>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</si>
  <si>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</si>
  <si>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</si>
  <si>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</si>
  <si>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</si>
  <si>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</si>
  <si>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</si>
  <si>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</si>
  <si>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</si>
  <si>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</si>
  <si>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</si>
  <si>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</si>
  <si>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</si>
  <si>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</si>
  <si>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</si>
  <si>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</si>
  <si>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</si>
  <si>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</si>
  <si>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</si>
  <si>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</si>
  <si>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</si>
  <si>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</si>
  <si>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</si>
  <si>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</si>
  <si>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</si>
  <si>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</si>
  <si>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</si>
  <si>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</si>
  <si>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</si>
  <si>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</si>
  <si>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</si>
  <si>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</si>
  <si>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</si>
  <si>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</si>
  <si>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</si>
  <si>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</si>
  <si>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</si>
  <si>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</si>
  <si>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</si>
  <si>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</si>
  <si>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</si>
  <si>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</si>
  <si>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</si>
  <si>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</si>
  <si>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</si>
  <si>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</si>
  <si>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</si>
  <si>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</si>
  <si>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</si>
  <si>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</si>
  <si>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</si>
  <si>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</si>
  <si>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</si>
  <si>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</si>
  <si>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</si>
  <si>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</si>
  <si>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</si>
  <si>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</si>
  <si>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</si>
  <si>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</si>
  <si>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</si>
  <si>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</si>
  <si>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</si>
  <si>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</si>
  <si>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</si>
  <si>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</si>
  <si>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</si>
  <si>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</si>
  <si>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</si>
  <si>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</si>
  <si>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</si>
  <si>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</si>
  <si>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</si>
  <si>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</si>
  <si>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</si>
  <si>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</si>
  <si>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</si>
  <si>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</si>
  <si>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</si>
  <si>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</si>
  <si>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</si>
  <si>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</si>
  <si>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</si>
  <si>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</si>
  <si>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</si>
  <si>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</si>
  <si>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</si>
  <si>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</si>
  <si>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</si>
  <si>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</si>
  <si>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</si>
  <si>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</si>
  <si>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</si>
  <si>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</si>
  <si>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</si>
  <si>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</si>
  <si>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</si>
  <si>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</si>
  <si>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</si>
  <si>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</si>
  <si>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</si>
  <si>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</si>
  <si>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</si>
  <si>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</si>
  <si>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</si>
  <si>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</si>
  <si>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</si>
  <si>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</si>
  <si>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</si>
  <si>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</si>
  <si>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</si>
  <si>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</si>
  <si>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</si>
  <si>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</si>
  <si>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</si>
  <si>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</si>
  <si>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</si>
  <si>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</si>
  <si>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</si>
  <si>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</si>
  <si>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</si>
  <si>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</si>
  <si>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</si>
  <si>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</si>
  <si>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</si>
  <si>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</si>
  <si>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</si>
  <si>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</si>
  <si>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</si>
  <si>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</si>
  <si>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</si>
  <si>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</si>
  <si>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</si>
  <si>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</si>
  <si>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</si>
  <si>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</si>
  <si>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</si>
  <si>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</si>
  <si>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</si>
  <si>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</si>
  <si>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</si>
  <si>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</si>
  <si>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</si>
  <si>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</si>
  <si>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</si>
  <si>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</si>
  <si>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</si>
  <si>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</si>
  <si>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</si>
  <si>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</si>
  <si>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</si>
  <si>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</si>
  <si>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</si>
  <si>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</si>
  <si>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</si>
  <si>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</si>
  <si>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</si>
  <si>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</si>
  <si>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</si>
  <si>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</si>
  <si>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</si>
  <si>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</si>
  <si>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</si>
  <si>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</si>
  <si>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</si>
  <si>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</si>
  <si>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</si>
  <si>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</si>
  <si>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</si>
  <si>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</si>
  <si>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</si>
  <si>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</si>
  <si>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</si>
  <si>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</si>
  <si>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</si>
  <si>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</si>
  <si>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</si>
  <si>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</si>
  <si>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</si>
  <si>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</si>
  <si>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</si>
  <si>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</si>
  <si>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</si>
  <si>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</si>
  <si>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</si>
  <si>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</si>
  <si>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</si>
  <si>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</si>
  <si>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</si>
  <si>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</si>
  <si>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</si>
  <si>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</si>
  <si>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</si>
  <si>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</si>
  <si>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</si>
  <si>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</si>
  <si>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</si>
  <si>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</si>
  <si>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</si>
  <si>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</si>
  <si>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</si>
  <si>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</si>
  <si>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</si>
  <si>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</si>
  <si>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</si>
  <si>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</si>
  <si>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</si>
  <si>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</si>
  <si>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</si>
  <si>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</si>
  <si>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</si>
  <si>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</si>
  <si>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</si>
  <si>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</si>
  <si>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</si>
  <si>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</si>
  <si>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</si>
  <si>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</si>
  <si>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</si>
  <si>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</si>
  <si>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</si>
  <si>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</si>
  <si>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</si>
  <si>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</si>
  <si>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</si>
  <si>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</si>
  <si>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</si>
  <si>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</si>
  <si>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</si>
  <si>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</si>
  <si>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</si>
  <si>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</si>
  <si>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</si>
  <si>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</si>
  <si>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</si>
  <si>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</si>
  <si>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</si>
  <si>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</si>
  <si>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</si>
  <si>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</si>
  <si>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</si>
  <si>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</si>
  <si>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</si>
  <si>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</si>
  <si>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</si>
  <si>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</si>
  <si>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</si>
  <si>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</si>
  <si>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</si>
  <si>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</si>
  <si>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</si>
  <si>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</si>
  <si>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</si>
  <si>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</si>
  <si>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</si>
  <si>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</si>
  <si>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</si>
  <si>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</si>
  <si>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</si>
  <si>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</si>
  <si>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</si>
  <si>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</si>
  <si>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</si>
  <si>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</si>
  <si>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</si>
  <si>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</si>
  <si>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</si>
  <si>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</si>
  <si>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</si>
  <si>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</si>
  <si>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</si>
  <si>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</si>
  <si>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</si>
  <si>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</si>
  <si>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</si>
  <si>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</si>
  <si>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</si>
  <si>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</si>
  <si>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</si>
  <si>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</si>
  <si>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</si>
  <si>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</si>
  <si>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</si>
  <si>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</si>
  <si>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</si>
  <si>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</si>
  <si>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</si>
  <si>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</si>
  <si>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</si>
  <si>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</si>
  <si>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</si>
  <si>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</si>
  <si>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</si>
  <si>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</si>
  <si>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</si>
  <si>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</si>
  <si>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</si>
  <si>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</si>
  <si>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</si>
  <si>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</si>
  <si>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</si>
  <si>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</si>
  <si>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</si>
  <si>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</si>
  <si>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</si>
  <si>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</si>
  <si>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</si>
  <si>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</si>
  <si>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</si>
  <si>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</si>
  <si>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</si>
  <si>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</si>
  <si>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</si>
  <si>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</si>
  <si>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</si>
  <si>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</si>
  <si>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</si>
  <si>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</si>
  <si>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</si>
  <si>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</si>
  <si>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</si>
  <si>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</si>
  <si>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</si>
  <si>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</si>
  <si>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</si>
  <si>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</si>
  <si>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</si>
  <si>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</si>
  <si>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</si>
  <si>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</si>
  <si>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</si>
  <si>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</si>
  <si>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</si>
  <si>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</si>
  <si>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</si>
  <si>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</si>
  <si>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</si>
  <si>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</si>
  <si>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</si>
  <si>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</si>
  <si>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</si>
  <si>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</si>
  <si>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</si>
  <si>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</si>
  <si>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</si>
  <si>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</si>
  <si>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</si>
  <si>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</si>
  <si>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</si>
  <si>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</si>
  <si>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</si>
  <si>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</si>
  <si>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</si>
  <si>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</si>
  <si>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</si>
  <si>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</si>
  <si>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</si>
  <si>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</si>
  <si>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</si>
  <si>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</si>
  <si>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</si>
  <si>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</si>
  <si>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</si>
  <si>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</si>
  <si>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</si>
  <si>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</si>
  <si>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</si>
  <si>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</si>
  <si>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</si>
  <si>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</si>
  <si>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</si>
  <si>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</si>
  <si>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</si>
  <si>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</si>
  <si>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</si>
  <si>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</si>
  <si>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</si>
  <si>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</si>
  <si>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</si>
  <si>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</si>
  <si>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</si>
  <si>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</si>
  <si>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</si>
  <si>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</si>
  <si>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</si>
  <si>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</si>
  <si>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</si>
  <si>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</si>
  <si>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</si>
  <si>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</si>
  <si>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</si>
  <si>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</si>
  <si>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</si>
  <si>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</si>
  <si>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</si>
  <si>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</si>
  <si>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</si>
  <si>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</si>
  <si>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</si>
  <si>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</si>
  <si>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</si>
  <si>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</si>
  <si>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</si>
  <si>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</si>
  <si>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</si>
  <si>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</si>
  <si>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</si>
  <si>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</si>
  <si>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</si>
  <si>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</si>
  <si>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</si>
  <si>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</si>
  <si>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</si>
  <si>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</si>
  <si>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</si>
  <si>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</si>
  <si>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</si>
  <si>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</si>
  <si>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</si>
  <si>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</si>
  <si>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</si>
  <si>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</si>
  <si>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</si>
  <si>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</si>
  <si>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</si>
  <si>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</si>
  <si>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</si>
  <si>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</si>
  <si>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</si>
  <si>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</si>
  <si>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</si>
  <si>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</si>
  <si>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</si>
  <si>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</si>
  <si>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</si>
  <si>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</si>
  <si>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</si>
  <si>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</si>
  <si>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</si>
  <si>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</si>
  <si>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</si>
  <si>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</si>
  <si>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</si>
  <si>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</si>
  <si>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</si>
  <si>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</si>
  <si>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</si>
  <si>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</si>
  <si>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</si>
  <si>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</si>
  <si>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</si>
  <si>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</si>
  <si>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</si>
  <si>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</si>
  <si>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</si>
  <si>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</si>
  <si>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</si>
  <si>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</si>
  <si>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</si>
  <si>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</si>
  <si>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</si>
  <si>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</si>
  <si>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</si>
  <si>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</si>
  <si>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</si>
  <si>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</si>
  <si>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</si>
  <si>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</si>
  <si>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</si>
  <si>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</si>
  <si>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</si>
  <si>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</si>
  <si>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</si>
  <si>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</si>
  <si>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</si>
  <si>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</si>
  <si>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</si>
  <si>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</si>
  <si>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</si>
  <si>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</si>
  <si>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</si>
  <si>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</si>
  <si>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</si>
  <si>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</si>
  <si>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</si>
  <si>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</si>
  <si>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</si>
  <si>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</si>
  <si>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</si>
  <si>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</si>
  <si>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</si>
  <si>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</si>
  <si>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</si>
  <si>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</si>
  <si>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</si>
  <si>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</si>
  <si>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</si>
  <si>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</si>
  <si>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</si>
  <si>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</si>
  <si>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</si>
  <si>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</si>
  <si>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</si>
  <si>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</si>
  <si>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</si>
  <si>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</si>
  <si>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</si>
  <si>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</si>
  <si>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</si>
  <si>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</si>
  <si>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</si>
  <si>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</si>
  <si>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</si>
  <si>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</si>
  <si>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</si>
  <si>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</si>
  <si>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</si>
  <si>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</si>
  <si>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</si>
  <si>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</si>
  <si>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</si>
  <si>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</si>
  <si>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</si>
  <si>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</si>
  <si>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</si>
  <si>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</si>
  <si>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</si>
  <si>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</si>
  <si>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</si>
  <si>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</si>
  <si>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</si>
  <si>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</si>
  <si>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</si>
  <si>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</si>
  <si>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</si>
  <si>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</si>
  <si>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</si>
  <si>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</si>
  <si>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</si>
  <si>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</si>
  <si>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</si>
  <si>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</si>
  <si>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</si>
  <si>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</si>
  <si>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</si>
  <si>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</si>
  <si>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</si>
  <si>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</si>
  <si>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</si>
  <si>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</si>
  <si>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</si>
  <si>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</si>
  <si>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</si>
  <si>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</si>
  <si>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</si>
  <si>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</si>
  <si>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</si>
  <si>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</si>
  <si>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</si>
  <si>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</si>
  <si>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</si>
  <si>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</si>
  <si>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</si>
  <si>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</si>
  <si>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</si>
  <si>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</si>
  <si>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</si>
  <si>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</si>
  <si>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</si>
  <si>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</si>
  <si>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</si>
  <si>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</si>
  <si>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</si>
  <si>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</si>
  <si>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</si>
  <si>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</si>
  <si>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</si>
  <si>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</si>
  <si>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</si>
  <si>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</si>
  <si>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</si>
  <si>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</si>
  <si>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</si>
  <si>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</si>
  <si>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</si>
  <si>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</si>
  <si>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</si>
  <si>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</si>
  <si>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</si>
  <si>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</si>
  <si>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</si>
  <si>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</si>
  <si>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</si>
  <si>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</si>
  <si>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</si>
  <si>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</si>
  <si>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</si>
  <si>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</si>
  <si>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</si>
  <si>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</si>
  <si>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</si>
  <si>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</si>
  <si>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</si>
  <si>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</si>
  <si>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</si>
  <si>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</si>
  <si>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</si>
  <si>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</si>
  <si>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</si>
  <si>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</si>
  <si>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</si>
  <si>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</si>
  <si>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</si>
  <si>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</si>
  <si>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</si>
  <si>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</si>
  <si>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</si>
  <si>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</si>
  <si>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</si>
  <si>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</si>
  <si>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</si>
  <si>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</si>
  <si>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</si>
  <si>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</si>
  <si>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</si>
  <si>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</si>
  <si>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</si>
  <si>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</si>
  <si>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</si>
  <si>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</si>
  <si>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</si>
  <si>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</si>
  <si>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</si>
  <si>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</si>
  <si>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</si>
  <si>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</si>
  <si>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</si>
  <si>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</si>
  <si>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</si>
  <si>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</si>
  <si>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</si>
  <si>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</si>
  <si>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</si>
  <si>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</si>
  <si>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</si>
  <si>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</si>
  <si>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</si>
  <si>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</si>
  <si>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</si>
  <si>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</si>
  <si>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</si>
  <si>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</si>
  <si>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</si>
  <si>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</si>
  <si>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</si>
  <si>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</si>
  <si>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</si>
  <si>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</si>
  <si>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</si>
  <si>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</si>
  <si>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</si>
  <si>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</si>
  <si>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</si>
  <si>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</si>
  <si>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</si>
  <si>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</si>
  <si>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</si>
  <si>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</si>
  <si>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</si>
  <si>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</si>
  <si>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</si>
  <si>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</si>
  <si>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</si>
  <si>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</si>
  <si>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</si>
  <si>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</si>
  <si>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</si>
  <si>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</si>
  <si>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</si>
  <si>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</si>
  <si>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</si>
  <si>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</si>
  <si>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</si>
  <si>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</si>
  <si>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</si>
  <si>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</si>
  <si>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</si>
  <si>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</si>
  <si>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</si>
  <si>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</si>
  <si>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</si>
  <si>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</si>
  <si>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</si>
  <si>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</si>
  <si>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</si>
  <si>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</si>
  <si>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</si>
  <si>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</si>
  <si>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</si>
  <si>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</si>
  <si>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</si>
  <si>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</si>
  <si>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</si>
  <si>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</si>
  <si>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</si>
  <si>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</si>
  <si>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</si>
  <si>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</si>
  <si>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</si>
  <si>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</si>
  <si>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</si>
  <si>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</si>
  <si>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</si>
  <si>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</si>
  <si>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</si>
  <si>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</si>
  <si>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</si>
  <si>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</si>
  <si>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</si>
  <si>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</si>
  <si>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</si>
  <si>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</si>
  <si>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</si>
  <si>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</si>
  <si>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</si>
  <si>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</si>
  <si>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</si>
  <si>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</si>
  <si>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</si>
  <si>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</si>
  <si>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</si>
  <si>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</si>
  <si>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</si>
  <si>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</si>
  <si>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</si>
  <si>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</si>
  <si>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</si>
  <si>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</si>
  <si>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</si>
  <si>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</si>
  <si>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</si>
  <si>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</si>
  <si>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</si>
  <si>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</si>
  <si>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</si>
  <si>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</si>
  <si>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</si>
  <si>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</si>
  <si>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</si>
  <si>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</si>
  <si>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</si>
  <si>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</si>
  <si>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</si>
  <si>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</si>
  <si>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</si>
  <si>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</si>
  <si>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</si>
  <si>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</si>
  <si>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</si>
  <si>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</si>
  <si>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</si>
  <si>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</si>
  <si>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</si>
  <si>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</si>
  <si>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</si>
  <si>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</si>
  <si>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</si>
  <si>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</si>
  <si>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</si>
  <si>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</si>
  <si>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</si>
  <si>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</si>
  <si>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</si>
  <si>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</si>
  <si>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</si>
  <si>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</si>
  <si>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</si>
  <si>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</si>
  <si>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</si>
  <si>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</si>
  <si>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</si>
  <si>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</si>
  <si>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</si>
  <si>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</si>
  <si>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</si>
  <si>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</si>
  <si>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</si>
  <si>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</si>
  <si>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</si>
  <si>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</si>
  <si>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</si>
  <si>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</si>
  <si>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</si>
  <si>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</si>
  <si>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</si>
  <si>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</si>
  <si>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</si>
  <si>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</si>
  <si>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</si>
  <si>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</si>
  <si>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</si>
  <si>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</si>
  <si>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</si>
  <si>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</si>
  <si>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</si>
  <si>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</si>
  <si>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</si>
  <si>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</si>
  <si>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</si>
  <si>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</si>
  <si>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</si>
  <si>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</si>
  <si>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</si>
  <si>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</si>
  <si>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</si>
  <si>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</si>
  <si>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</si>
  <si>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</si>
  <si>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</si>
  <si>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</si>
  <si>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</si>
  <si>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</si>
  <si>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</si>
  <si>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</si>
  <si>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</si>
  <si>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</si>
  <si>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</si>
  <si>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</si>
  <si>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</si>
  <si>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</si>
  <si>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</si>
  <si>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</si>
  <si>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</si>
  <si>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</si>
  <si>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</si>
  <si>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</si>
  <si>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</si>
  <si>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</si>
  <si>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</si>
  <si>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</si>
  <si>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</si>
  <si>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</si>
  <si>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</si>
  <si>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</si>
  <si>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</si>
  <si>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</si>
  <si>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</si>
  <si>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</si>
  <si>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</si>
  <si>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</si>
  <si>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</si>
  <si>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</si>
  <si>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</si>
  <si>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</si>
  <si>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</si>
  <si>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</si>
  <si>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</si>
  <si>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</si>
  <si>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</si>
  <si>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</si>
  <si>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</si>
  <si>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</si>
  <si>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</si>
  <si>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</si>
  <si>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</si>
  <si>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</si>
  <si>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</si>
  <si>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</si>
  <si>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</si>
  <si>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</si>
  <si>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</si>
  <si>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</si>
  <si>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</si>
  <si>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</si>
  <si>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</si>
  <si>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</si>
  <si>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</si>
  <si>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</si>
  <si>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</si>
  <si>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</si>
  <si>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</si>
  <si>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</si>
  <si>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</si>
  <si>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</si>
  <si>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</si>
  <si>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</si>
  <si>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</si>
  <si>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</si>
  <si>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</si>
  <si>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</si>
  <si>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</si>
  <si>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</si>
  <si>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</si>
  <si>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</si>
  <si>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</si>
  <si>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</si>
  <si>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</si>
  <si>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</si>
  <si>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</si>
  <si>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</si>
  <si>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</si>
  <si>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</si>
  <si>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</si>
  <si>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</si>
  <si>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</si>
  <si>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</si>
  <si>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</si>
  <si>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</si>
  <si>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</si>
  <si>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</si>
  <si>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</si>
  <si>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</si>
  <si>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</si>
  <si>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</si>
  <si>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</si>
  <si>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</si>
  <si>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</si>
  <si>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</si>
  <si>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</si>
  <si>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</si>
  <si>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</si>
  <si>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</si>
  <si>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</si>
  <si>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</si>
  <si>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</si>
  <si>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</si>
  <si>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</si>
  <si>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</si>
  <si>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</si>
  <si>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</si>
  <si>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</si>
  <si>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</si>
  <si>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</si>
  <si>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</si>
  <si>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</si>
  <si>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</si>
  <si>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</si>
  <si>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</si>
  <si>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</si>
  <si>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</si>
  <si>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</si>
  <si>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</si>
  <si>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</si>
  <si>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</si>
  <si>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</si>
  <si>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</si>
  <si>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</si>
  <si>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</si>
  <si>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</si>
  <si>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</si>
  <si>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</si>
  <si>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</si>
  <si>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</si>
  <si>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</si>
  <si>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</si>
  <si>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</si>
  <si>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</si>
  <si>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</si>
  <si>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</si>
  <si>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</si>
  <si>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</si>
  <si>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</si>
  <si>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</si>
  <si>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</si>
  <si>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</si>
  <si>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</si>
  <si>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</si>
  <si>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</si>
  <si>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</si>
  <si>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</si>
  <si>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</si>
  <si>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</si>
  <si>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</si>
  <si>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</si>
  <si>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</si>
  <si>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</si>
  <si>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</si>
  <si>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</si>
  <si>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</si>
  <si>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</si>
  <si>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</si>
  <si>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</si>
  <si>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</si>
  <si>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</si>
  <si>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</si>
  <si>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</si>
  <si>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</si>
  <si>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</si>
  <si>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</si>
  <si>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</si>
  <si>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</si>
  <si>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</si>
  <si>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</si>
  <si>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</si>
  <si>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</si>
  <si>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</si>
  <si>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</si>
  <si>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</si>
  <si>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</si>
  <si>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</si>
  <si>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</si>
  <si>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</si>
  <si>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</si>
  <si>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</si>
  <si>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</si>
  <si>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</si>
  <si>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</si>
  <si>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</si>
  <si>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</si>
  <si>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</si>
  <si>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</si>
  <si>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</si>
  <si>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</si>
  <si>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</si>
  <si>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</si>
  <si>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</si>
  <si>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</si>
  <si>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</si>
  <si>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</si>
  <si>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</si>
  <si>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</si>
  <si>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</si>
  <si>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</si>
  <si>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</si>
  <si>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</si>
  <si>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</si>
  <si>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</si>
  <si>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</si>
  <si>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</si>
  <si>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</si>
  <si>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</si>
  <si>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</si>
  <si>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</si>
  <si>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</si>
  <si>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</si>
  <si>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</si>
  <si>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</si>
  <si>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</si>
  <si>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</si>
  <si>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</si>
  <si>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</si>
  <si>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</si>
  <si>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</si>
  <si>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</si>
  <si>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</si>
  <si>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</si>
  <si>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</si>
  <si>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</si>
  <si>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</si>
  <si>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</si>
  <si>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</si>
  <si>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</si>
  <si>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</si>
  <si>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</si>
  <si>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</si>
  <si>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</si>
  <si>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</si>
  <si>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</si>
  <si>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</si>
  <si>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</si>
  <si>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</si>
  <si>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</si>
  <si>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</si>
  <si>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</si>
  <si>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</si>
  <si>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</si>
  <si>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</si>
  <si>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</si>
  <si>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</si>
  <si>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</si>
  <si>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</si>
  <si>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</si>
  <si>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</si>
  <si>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</si>
  <si>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</si>
  <si>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</si>
  <si>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</si>
  <si>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</si>
  <si>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</si>
  <si>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</si>
  <si>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</si>
  <si>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</si>
  <si>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</si>
  <si>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</si>
  <si>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</si>
  <si>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</si>
  <si>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</si>
  <si>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</si>
  <si>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</si>
  <si>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</si>
  <si>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</si>
  <si>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</si>
  <si>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</si>
  <si>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</si>
  <si>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</si>
  <si>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</si>
  <si>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</si>
  <si>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</si>
  <si>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</si>
  <si>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</si>
  <si>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</si>
  <si>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</si>
  <si>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</si>
  <si>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</si>
  <si>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</si>
  <si>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</si>
  <si>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</si>
  <si>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</si>
  <si>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</si>
  <si>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</si>
  <si>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</si>
  <si>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</si>
  <si>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</si>
  <si>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</si>
  <si>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</si>
  <si>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</si>
  <si>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</si>
  <si>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</si>
  <si>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</si>
  <si>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</si>
  <si>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</si>
  <si>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</si>
  <si>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</si>
  <si>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</si>
  <si>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</si>
  <si>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</si>
  <si>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</si>
  <si>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</si>
  <si>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</si>
  <si>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</si>
  <si>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</si>
  <si>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</si>
  <si>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</si>
  <si>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</si>
  <si>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</si>
  <si>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</si>
  <si>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</si>
  <si>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</si>
  <si>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</si>
  <si>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</si>
  <si>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</si>
  <si>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</si>
  <si>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</si>
  <si>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</si>
  <si>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</si>
  <si>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</si>
  <si>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</si>
  <si>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</si>
  <si>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</si>
  <si>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</si>
  <si>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</si>
  <si>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</si>
  <si>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</si>
  <si>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</si>
  <si>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</si>
  <si>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</si>
  <si>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</si>
  <si>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</si>
  <si>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</si>
  <si>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</si>
  <si>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</si>
  <si>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</si>
  <si>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</si>
  <si>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</si>
  <si>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</si>
  <si>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</si>
  <si>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</si>
  <si>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</si>
  <si>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</si>
  <si>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</si>
  <si>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</si>
  <si>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</si>
  <si>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</si>
  <si>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</si>
  <si>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</si>
  <si>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</si>
  <si>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</si>
  <si>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</si>
  <si>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</si>
  <si>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</si>
  <si>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</si>
  <si>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</si>
  <si>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</si>
  <si>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</si>
  <si>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</si>
  <si>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</si>
  <si>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</si>
  <si>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</si>
  <si>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</si>
  <si>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</si>
  <si>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</si>
  <si>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</si>
  <si>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</si>
  <si>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</si>
  <si>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</si>
  <si>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</si>
  <si>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</si>
  <si>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</si>
  <si>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</si>
  <si>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</si>
  <si>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</si>
  <si>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</si>
  <si>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</si>
  <si>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</si>
  <si>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</si>
  <si>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</si>
  <si>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</si>
  <si>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</si>
  <si>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</si>
  <si>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</si>
  <si>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</si>
  <si>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</si>
  <si>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</si>
  <si>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</si>
  <si>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</si>
  <si>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</si>
  <si>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</si>
  <si>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</si>
  <si>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</si>
  <si>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</si>
  <si>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</si>
  <si>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</si>
  <si>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</si>
  <si>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</si>
  <si>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</si>
  <si>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</si>
  <si>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</si>
  <si>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</si>
  <si>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</si>
  <si>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</si>
  <si>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</si>
  <si>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</si>
  <si>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</si>
  <si>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</si>
  <si>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</si>
  <si>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</si>
  <si>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</si>
  <si>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</si>
  <si>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</si>
  <si>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</si>
  <si>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</si>
  <si>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</si>
  <si>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</si>
  <si>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</si>
  <si>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</si>
  <si>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</si>
  <si>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</si>
  <si>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</si>
  <si>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</si>
  <si>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</si>
  <si>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</si>
  <si>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</si>
  <si>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</si>
  <si>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</si>
  <si>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</si>
  <si>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</si>
  <si>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</si>
  <si>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</si>
  <si>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</si>
  <si>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</si>
  <si>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</si>
  <si>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</si>
  <si>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</si>
  <si>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</si>
  <si>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</si>
  <si>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</si>
  <si>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</si>
  <si>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</si>
  <si>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</si>
  <si>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</si>
  <si>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</si>
  <si>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</si>
  <si>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</si>
  <si>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</si>
  <si>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</si>
  <si>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</si>
  <si>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</si>
  <si>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</si>
  <si>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</si>
  <si>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</si>
  <si>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</si>
  <si>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</si>
  <si>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</si>
  <si>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</si>
  <si>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</si>
  <si>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</si>
  <si>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</si>
  <si>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</si>
  <si>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</si>
  <si>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</si>
  <si>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</si>
  <si>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</si>
  <si>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</si>
  <si>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</si>
  <si>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</si>
  <si>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</si>
  <si>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</si>
  <si>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</si>
  <si>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</si>
  <si>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</si>
  <si>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</si>
  <si>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</si>
  <si>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</si>
  <si>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</si>
  <si>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</si>
  <si>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</si>
  <si>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</si>
  <si>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</si>
  <si>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</si>
  <si>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</si>
  <si>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</si>
  <si>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</si>
  <si>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</si>
  <si>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</si>
  <si>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</si>
  <si>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</si>
  <si>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</si>
  <si>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</si>
  <si>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</si>
  <si>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</si>
  <si>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</si>
  <si>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</si>
  <si>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</si>
  <si>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</si>
  <si>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</si>
  <si>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</si>
  <si>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</si>
  <si>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</si>
  <si>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</si>
  <si>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</si>
  <si>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</si>
  <si>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</si>
  <si>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</si>
  <si>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</si>
  <si>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</si>
  <si>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</si>
  <si>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</si>
  <si>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</si>
  <si>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</si>
  <si>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</si>
  <si>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</si>
  <si>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</si>
  <si>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</si>
  <si>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</si>
  <si>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</si>
  <si>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</si>
  <si>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</si>
  <si>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</si>
  <si>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</si>
  <si>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</si>
  <si>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</si>
  <si>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</si>
  <si>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</si>
  <si>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</si>
  <si>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</si>
  <si>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</si>
  <si>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</si>
  <si>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</si>
  <si>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</si>
  <si>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</si>
  <si>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</si>
  <si>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</si>
  <si>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</si>
  <si>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</si>
  <si>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</si>
  <si>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</si>
  <si>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</si>
  <si>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</si>
  <si>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</si>
  <si>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</si>
  <si>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</si>
  <si>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</si>
  <si>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</si>
  <si>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</si>
  <si>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</si>
  <si>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</si>
  <si>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</si>
  <si>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</si>
  <si>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</si>
  <si>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</si>
  <si>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</si>
  <si>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</si>
  <si>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</si>
  <si>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</si>
  <si>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</si>
  <si>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</si>
  <si>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</si>
  <si>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</si>
  <si>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</si>
  <si>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</si>
  <si>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</si>
  <si>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</si>
  <si>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</si>
  <si>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</si>
  <si>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</si>
  <si>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</si>
  <si>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</si>
  <si>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</si>
  <si>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</si>
  <si>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</si>
  <si>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</si>
  <si>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</si>
  <si>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</si>
  <si>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</si>
  <si>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</si>
  <si>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</si>
  <si>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</si>
  <si>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</si>
  <si>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</si>
  <si>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</si>
  <si>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</si>
  <si>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</si>
  <si>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</si>
  <si>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</si>
  <si>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</si>
  <si>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</si>
  <si>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</si>
  <si>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</si>
  <si>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</si>
  <si>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</si>
  <si>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</si>
  <si>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</si>
  <si>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</si>
  <si>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</si>
  <si>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</si>
  <si>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</si>
  <si>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</si>
  <si>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</si>
  <si>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</si>
  <si>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</si>
  <si>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</si>
  <si>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</si>
  <si>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</si>
  <si>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</si>
  <si>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</si>
  <si>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</si>
  <si>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</si>
  <si>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</si>
  <si>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</si>
  <si>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</si>
  <si>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</si>
  <si>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</si>
  <si>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</si>
  <si>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</si>
  <si>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</si>
  <si>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</si>
  <si>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</si>
  <si>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</si>
  <si>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</si>
  <si>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</si>
  <si>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</si>
  <si>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</si>
  <si>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</si>
  <si>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</si>
  <si>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</si>
  <si>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</si>
  <si>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</si>
  <si>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</si>
  <si>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</si>
  <si>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</si>
  <si>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</si>
  <si>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</si>
  <si>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</si>
  <si>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</si>
  <si>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</si>
  <si>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</si>
  <si>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</si>
  <si>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</si>
  <si>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</si>
  <si>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</si>
  <si>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</si>
  <si>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</si>
  <si>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</si>
  <si>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</si>
  <si>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</si>
  <si>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</si>
  <si>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</si>
  <si>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</si>
  <si>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</si>
  <si>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</si>
  <si>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</si>
  <si>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</si>
  <si>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</si>
  <si>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</si>
  <si>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</si>
  <si>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</si>
  <si>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</si>
  <si>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</si>
  <si>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</si>
  <si>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</si>
  <si>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</si>
  <si>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</si>
  <si>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</si>
  <si>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</si>
  <si>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</si>
  <si>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</si>
  <si>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</si>
  <si>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</si>
  <si>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</si>
  <si>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</si>
  <si>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</si>
  <si>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</si>
  <si>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</si>
  <si>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</si>
  <si>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</si>
  <si>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</si>
  <si>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</si>
  <si>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</si>
  <si>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</si>
  <si>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</si>
  <si>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</si>
  <si>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</si>
  <si>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</si>
  <si>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</si>
  <si>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</si>
  <si>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</si>
  <si>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</si>
  <si>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</si>
  <si>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</si>
  <si>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</si>
  <si>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</si>
  <si>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</si>
  <si>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</si>
  <si>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</si>
  <si>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</si>
  <si>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</si>
  <si>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</si>
  <si>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</si>
  <si>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</si>
  <si>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</si>
  <si>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</si>
  <si>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</si>
  <si>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</si>
  <si>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</si>
  <si>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</si>
  <si>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</si>
  <si>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</si>
  <si>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</si>
  <si>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</si>
  <si>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</si>
  <si>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</si>
  <si>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</si>
  <si>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</si>
  <si>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</si>
  <si>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</si>
  <si>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</si>
  <si>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</si>
  <si>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</si>
  <si>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</si>
  <si>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</si>
  <si>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</si>
  <si>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</si>
  <si>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</si>
  <si>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</si>
  <si>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</si>
  <si>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</si>
  <si>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</si>
  <si>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</si>
  <si>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</si>
  <si>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</si>
  <si>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</si>
  <si>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</si>
  <si>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</si>
  <si>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</si>
  <si>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</si>
  <si>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</si>
  <si>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</si>
  <si>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</si>
  <si>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</si>
  <si>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</si>
  <si>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</si>
  <si>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</si>
  <si>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</si>
  <si>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</si>
  <si>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</si>
  <si>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</si>
  <si>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</si>
  <si>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</si>
  <si>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</si>
  <si>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</si>
  <si>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</si>
  <si>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</si>
  <si>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</si>
  <si>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</si>
  <si>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</si>
  <si>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</si>
  <si>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</si>
  <si>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</si>
  <si>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</si>
  <si>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</si>
  <si>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</si>
  <si>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</si>
  <si>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</si>
  <si>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</si>
  <si>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</si>
  <si>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</si>
  <si>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</si>
  <si>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</si>
  <si>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</si>
  <si>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</si>
  <si>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</si>
  <si>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</si>
  <si>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</si>
  <si>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</si>
  <si>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</si>
  <si>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</si>
  <si>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</si>
  <si>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</si>
  <si>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</si>
  <si>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</si>
  <si>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</si>
  <si>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</si>
  <si>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</si>
  <si>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</si>
  <si>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</si>
  <si>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</si>
  <si>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</si>
  <si>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</si>
  <si>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</si>
  <si>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</si>
  <si>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</si>
  <si>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</si>
  <si>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</si>
  <si>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</si>
  <si>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</si>
  <si>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</si>
  <si>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</si>
  <si>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</si>
  <si>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</si>
  <si>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</si>
  <si>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</si>
  <si>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</si>
  <si>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</si>
  <si>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</si>
  <si>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</si>
  <si>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</si>
  <si>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</si>
  <si>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</si>
  <si>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</si>
  <si>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</si>
  <si>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</si>
  <si>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</si>
  <si>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</si>
  <si>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</si>
  <si>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</si>
  <si>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</si>
  <si>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</si>
  <si>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</si>
  <si>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</si>
  <si>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</si>
  <si>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</si>
  <si>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</si>
  <si>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</si>
  <si>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</si>
  <si>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</si>
  <si>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</si>
  <si>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</si>
  <si>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</si>
  <si>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</si>
  <si>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</si>
  <si>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</si>
  <si>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</si>
  <si>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</si>
  <si>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</si>
  <si>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</si>
  <si>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</si>
  <si>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</si>
  <si>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</si>
  <si>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</si>
  <si>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</si>
  <si>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</si>
  <si>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</si>
  <si>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</si>
  <si>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</si>
  <si>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</si>
  <si>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</si>
  <si>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</si>
  <si>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</si>
  <si>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</si>
  <si>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</si>
  <si>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</si>
  <si>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</si>
  <si>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</si>
  <si>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</si>
  <si>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</si>
  <si>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</si>
  <si>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</si>
  <si>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</si>
  <si>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</si>
  <si>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</si>
  <si>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</si>
  <si>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</si>
  <si>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</si>
  <si>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</si>
  <si>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</si>
  <si>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</si>
  <si>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</si>
  <si>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</si>
  <si>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</si>
  <si>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</si>
  <si>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</si>
  <si>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</si>
  <si>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</si>
  <si>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</si>
  <si>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</si>
  <si>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</si>
  <si>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</si>
  <si>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</si>
  <si>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</si>
  <si>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</si>
  <si>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</si>
  <si>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</si>
  <si>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</si>
  <si>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</si>
  <si>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</si>
  <si>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</si>
  <si>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</si>
  <si>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</si>
  <si>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</si>
  <si>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</si>
  <si>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</si>
  <si>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</si>
  <si>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</si>
  <si>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</si>
  <si>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</si>
  <si>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</si>
  <si>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</si>
  <si>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</si>
  <si>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</si>
  <si>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</si>
  <si>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</si>
  <si>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</si>
  <si>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</si>
  <si>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</si>
  <si>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</si>
  <si>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</si>
  <si>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</si>
  <si>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</si>
  <si>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</si>
  <si>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</si>
  <si>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</si>
  <si>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</si>
  <si>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</si>
  <si>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</si>
  <si>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</si>
  <si>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</si>
  <si>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</si>
  <si>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</si>
  <si>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</si>
  <si>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</si>
  <si>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</si>
  <si>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</si>
  <si>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</si>
  <si>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</si>
  <si>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</si>
  <si>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</si>
  <si>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</si>
  <si>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</si>
  <si>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</si>
  <si>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</si>
  <si>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</si>
  <si>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</si>
  <si>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</si>
  <si>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</si>
  <si>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</si>
  <si>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</si>
  <si>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</si>
  <si>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</si>
  <si>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</si>
  <si>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</si>
  <si>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</si>
  <si>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</si>
  <si>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</si>
  <si>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</si>
  <si>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</si>
  <si>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</si>
  <si>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</si>
  <si>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</si>
  <si>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</si>
  <si>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</si>
  <si>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</si>
  <si>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</si>
  <si>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</si>
  <si>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</si>
  <si>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</si>
  <si>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</si>
  <si>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</si>
  <si>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</si>
  <si>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</si>
  <si>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</si>
  <si>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</si>
  <si>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</si>
  <si>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</si>
  <si>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</si>
  <si>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</si>
  <si>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</si>
  <si>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</si>
  <si>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</si>
  <si>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</si>
  <si>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</si>
  <si>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</si>
  <si>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</si>
  <si>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</si>
  <si>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</si>
  <si>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</si>
  <si>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</si>
  <si>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</si>
  <si>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</si>
  <si>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</si>
  <si>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</si>
  <si>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</si>
  <si>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</si>
  <si>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</si>
  <si>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</si>
  <si>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</si>
  <si>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</si>
  <si>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</si>
  <si>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</si>
  <si>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</si>
  <si>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</si>
  <si>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</si>
  <si>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</si>
  <si>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</si>
  <si>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</si>
  <si>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</si>
  <si>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</si>
  <si>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</si>
  <si>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</si>
  <si>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</si>
  <si>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</si>
  <si>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</si>
  <si>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</si>
  <si>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</si>
  <si>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</si>
  <si>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</si>
  <si>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</si>
  <si>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</si>
  <si>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</si>
  <si>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</si>
  <si>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</si>
  <si>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</si>
  <si>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</si>
  <si>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</si>
  <si>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</si>
  <si>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</si>
  <si>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</si>
  <si>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</si>
  <si>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</si>
  <si>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</si>
  <si>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</si>
  <si>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</si>
  <si>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</si>
  <si>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</si>
  <si>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</si>
  <si>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</si>
  <si>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</si>
  <si>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</si>
  <si>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</si>
  <si>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</si>
  <si>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</si>
  <si>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</si>
  <si>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</si>
  <si>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</si>
  <si>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</si>
  <si>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</si>
  <si>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</si>
  <si>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</si>
  <si>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</si>
  <si>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</si>
  <si>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</si>
  <si>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</si>
  <si>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</si>
  <si>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</si>
  <si>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</si>
  <si>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</si>
  <si>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</si>
  <si>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</si>
  <si>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</si>
  <si>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</si>
  <si>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</si>
  <si>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</si>
  <si>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</si>
  <si>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</si>
  <si>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</si>
  <si>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</si>
  <si>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</si>
  <si>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</si>
  <si>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</si>
  <si>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</si>
  <si>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</si>
  <si>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</si>
  <si>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</si>
  <si>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</si>
  <si>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</si>
  <si>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</si>
  <si>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</si>
  <si>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</si>
  <si>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</si>
  <si>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</si>
  <si>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</si>
  <si>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</si>
  <si>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</si>
  <si>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</si>
  <si>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</si>
  <si>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</si>
  <si>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</si>
  <si>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</si>
  <si>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</si>
  <si>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</si>
  <si>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</si>
  <si>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</si>
  <si>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</si>
  <si>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</si>
  <si>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</si>
  <si>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</si>
  <si>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</si>
  <si>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</si>
  <si>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</si>
  <si>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</si>
  <si>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</si>
  <si>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</si>
  <si>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</si>
  <si>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</si>
  <si>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</si>
  <si>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</si>
  <si>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</si>
  <si>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</si>
  <si>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</si>
  <si>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</si>
  <si>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</si>
  <si>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</si>
  <si>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</si>
  <si>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</si>
  <si>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</si>
  <si>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</si>
  <si>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</si>
  <si>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</si>
  <si>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</si>
  <si>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</si>
  <si>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</si>
  <si>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</si>
  <si>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</si>
  <si>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</si>
  <si>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</si>
  <si>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</si>
  <si>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</si>
  <si>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</si>
  <si>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</si>
  <si>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</si>
  <si>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</si>
  <si>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</si>
  <si>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</si>
  <si>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</si>
  <si>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</si>
  <si>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</si>
  <si>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</si>
  <si>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</si>
  <si>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</si>
  <si>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</si>
  <si>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</si>
  <si>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</si>
  <si>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</si>
  <si>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</si>
  <si>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</si>
  <si>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</si>
  <si>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</si>
  <si>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</si>
  <si>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</si>
  <si>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</si>
  <si>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</si>
  <si>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</si>
  <si>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</si>
  <si>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</si>
  <si>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</si>
  <si>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</si>
  <si>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</si>
  <si>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</si>
  <si>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</si>
  <si>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</si>
  <si>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</si>
  <si>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</si>
  <si>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</si>
  <si>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</si>
  <si>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</si>
  <si>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</si>
  <si>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</si>
  <si>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</si>
  <si>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</si>
  <si>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</si>
  <si>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</si>
  <si>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</si>
  <si>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</si>
  <si>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</si>
  <si>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</si>
  <si>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</si>
  <si>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</si>
  <si>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</si>
  <si>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</si>
  <si>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</si>
  <si>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</si>
  <si>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</si>
  <si>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</si>
  <si>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</si>
  <si>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</si>
  <si>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</si>
  <si>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</si>
  <si>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</si>
  <si>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</si>
  <si>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</si>
  <si>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</si>
  <si>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</si>
  <si>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</si>
  <si>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</si>
  <si>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</si>
  <si>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</si>
  <si>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</si>
  <si>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</si>
  <si>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</si>
  <si>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</si>
  <si>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</si>
  <si>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</si>
  <si>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</si>
  <si>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</si>
  <si>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</si>
  <si>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</si>
  <si>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</si>
  <si>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</si>
  <si>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</si>
  <si>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</si>
  <si>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</si>
  <si>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</si>
  <si>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</si>
  <si>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</si>
  <si>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</si>
  <si>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</si>
  <si>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</si>
  <si>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</si>
  <si>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</si>
  <si>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</si>
  <si>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</si>
  <si>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</si>
  <si>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</si>
  <si>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</si>
  <si>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</si>
  <si>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</si>
  <si>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</si>
  <si>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</si>
  <si>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</si>
  <si>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</si>
  <si>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</si>
  <si>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</si>
  <si>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</si>
  <si>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</si>
  <si>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</si>
  <si>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</si>
  <si>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</si>
  <si>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</si>
  <si>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</si>
  <si>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</si>
  <si>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</si>
  <si>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</si>
  <si>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</si>
  <si>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</si>
  <si>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</si>
  <si>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</si>
  <si>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</si>
  <si>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</si>
  <si>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</si>
  <si>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</si>
  <si>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</si>
  <si>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</si>
  <si>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</si>
  <si>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</si>
  <si>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</si>
  <si>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</si>
  <si>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</si>
  <si>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</si>
  <si>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</si>
  <si>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</si>
  <si>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</si>
  <si>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</si>
  <si>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</si>
  <si>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</si>
  <si>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</si>
  <si>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</si>
  <si>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</si>
  <si>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</si>
  <si>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</si>
  <si>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</si>
  <si>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</si>
  <si>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</si>
  <si>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</si>
  <si>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</si>
  <si>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</si>
  <si>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</si>
  <si>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</si>
  <si>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</si>
  <si>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</si>
  <si>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</si>
  <si>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</si>
  <si>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</si>
  <si>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</si>
  <si>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</si>
  <si>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</si>
  <si>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</si>
  <si>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</si>
  <si>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</si>
  <si>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</si>
  <si>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</si>
  <si>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</si>
  <si>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</si>
  <si>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</si>
  <si>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</si>
  <si>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</si>
  <si>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</si>
  <si>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</si>
  <si>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</si>
  <si>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</si>
  <si>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</si>
  <si>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</si>
  <si>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</si>
  <si>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</si>
  <si>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</si>
  <si>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</si>
  <si>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</si>
  <si>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</si>
  <si>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</si>
  <si>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</si>
  <si>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</si>
  <si>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</si>
  <si>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</si>
  <si>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</si>
  <si>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</si>
  <si>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</si>
  <si>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</si>
  <si>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</si>
  <si>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</si>
  <si>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</si>
  <si>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</si>
  <si>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</si>
  <si>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</si>
  <si>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</si>
  <si>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</si>
  <si>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</si>
  <si>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</si>
  <si>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</si>
  <si>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</si>
  <si>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</si>
  <si>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</si>
  <si>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</si>
  <si>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</si>
  <si>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</si>
  <si>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</si>
  <si>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</si>
  <si>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</si>
  <si>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</si>
  <si>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</si>
  <si>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</si>
  <si>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</si>
  <si>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</si>
  <si>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</si>
  <si>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</si>
  <si>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</si>
  <si>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</si>
  <si>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</si>
  <si>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</si>
  <si>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</si>
  <si>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</si>
  <si>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</si>
  <si>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</si>
  <si>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</si>
  <si>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</si>
  <si>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</si>
  <si>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</si>
  <si>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</si>
  <si>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</si>
  <si>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</si>
  <si>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</si>
  <si>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</si>
  <si>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</si>
  <si>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</si>
  <si>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</si>
  <si>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</si>
  <si>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</si>
  <si>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</si>
  <si>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</si>
  <si>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</si>
  <si>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</si>
  <si>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</si>
  <si>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</si>
  <si>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</si>
  <si>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</si>
  <si>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</si>
  <si>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</si>
  <si>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</si>
  <si>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</si>
  <si>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</si>
  <si>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</si>
  <si>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</si>
  <si>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</si>
  <si>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</si>
  <si>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</si>
  <si>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</si>
  <si>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</si>
  <si>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</si>
  <si>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</si>
  <si>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</si>
  <si>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</si>
  <si>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</si>
  <si>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</si>
  <si>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</si>
  <si>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</si>
  <si>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</si>
  <si>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</si>
  <si>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</si>
  <si>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</si>
  <si>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</si>
  <si>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</si>
  <si>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</si>
  <si>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</si>
  <si>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</si>
  <si>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</si>
  <si>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</si>
  <si>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</si>
  <si>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</si>
  <si>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</si>
  <si>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</si>
  <si>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</si>
  <si>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</si>
  <si>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</si>
  <si>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</si>
  <si>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</si>
  <si>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</si>
  <si>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</si>
  <si>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</si>
  <si>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</si>
  <si>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</si>
  <si>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</si>
  <si>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</si>
  <si>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</si>
  <si>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</si>
  <si>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</si>
  <si>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</si>
  <si>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</si>
  <si>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</si>
  <si>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</si>
  <si>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</si>
  <si>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</si>
  <si>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</si>
  <si>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</si>
  <si>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</si>
  <si>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</si>
  <si>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</si>
  <si>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</si>
  <si>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</si>
  <si>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</si>
  <si>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</si>
  <si>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</si>
  <si>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</si>
  <si>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</si>
  <si>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</si>
  <si>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</si>
  <si>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</si>
  <si>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</si>
  <si>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</si>
  <si>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</si>
  <si>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</si>
  <si>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</si>
  <si>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</si>
  <si>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</si>
  <si>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</si>
  <si>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</si>
  <si>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</si>
  <si>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</si>
  <si>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</si>
  <si>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</si>
  <si>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</si>
  <si>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</si>
  <si>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</si>
  <si>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</si>
  <si>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</si>
  <si>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</si>
  <si>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</si>
  <si>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</si>
  <si>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</si>
  <si>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</si>
  <si>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</si>
  <si>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</si>
  <si>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</si>
  <si>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</si>
  <si>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</si>
  <si>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</si>
  <si>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</si>
  <si>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</si>
  <si>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</si>
  <si>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</si>
  <si>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</si>
  <si>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</si>
  <si>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</si>
  <si>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</si>
  <si>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</si>
  <si>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</si>
  <si>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</si>
  <si>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</si>
  <si>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</si>
  <si>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</si>
  <si>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</si>
  <si>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</si>
  <si>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</si>
  <si>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</si>
  <si>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</si>
  <si>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</si>
  <si>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</si>
  <si>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</si>
  <si>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</si>
  <si>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</si>
  <si>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</si>
  <si>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</si>
  <si>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</si>
  <si>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</si>
  <si>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</si>
  <si>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</si>
  <si>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</si>
  <si>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</si>
  <si>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</si>
  <si>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</si>
  <si>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</si>
  <si>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</si>
  <si>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</si>
  <si>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</si>
  <si>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</si>
  <si>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</si>
  <si>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</si>
  <si>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</si>
  <si>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</si>
  <si>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</si>
  <si>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</si>
  <si>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</si>
  <si>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</si>
  <si>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</si>
  <si>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</si>
  <si>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</si>
  <si>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</si>
  <si>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</si>
  <si>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</si>
  <si>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</si>
  <si>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</si>
  <si>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</si>
  <si>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</si>
  <si>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</si>
  <si>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</si>
  <si>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</si>
  <si>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</si>
  <si>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</si>
  <si>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</si>
  <si>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</si>
  <si>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</si>
  <si>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</si>
  <si>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</si>
  <si>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</si>
  <si>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</si>
  <si>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</si>
  <si>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</si>
  <si>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</si>
  <si>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</si>
  <si>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</si>
  <si>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</si>
  <si>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</si>
  <si>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</si>
  <si>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</si>
  <si>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</si>
  <si>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</si>
  <si>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</si>
  <si>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</si>
  <si>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</si>
  <si>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</si>
  <si>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</si>
  <si>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</si>
  <si>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</si>
  <si>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</si>
  <si>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</si>
  <si>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</si>
  <si>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</si>
  <si>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</si>
  <si>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</si>
  <si>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</si>
  <si>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</si>
  <si>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</si>
  <si>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</si>
  <si>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</si>
  <si>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</si>
  <si>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</si>
  <si>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</si>
  <si>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</si>
  <si>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</si>
  <si>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</si>
  <si>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</si>
  <si>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</si>
  <si>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</si>
  <si>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</si>
  <si>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</si>
  <si>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</si>
  <si>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</si>
  <si>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</si>
  <si>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</si>
  <si>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</si>
  <si>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</si>
  <si>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</si>
  <si>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</si>
  <si>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</si>
  <si>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</si>
  <si>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</si>
  <si>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</si>
  <si>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</si>
  <si>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</si>
  <si>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</si>
  <si>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</si>
  <si>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</si>
  <si>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</si>
  <si>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</si>
  <si>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</si>
  <si>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</si>
  <si>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</si>
  <si>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</si>
  <si>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</si>
  <si>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</si>
  <si>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</si>
  <si>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</si>
  <si>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</si>
  <si>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</si>
  <si>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</si>
  <si>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</si>
  <si>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</si>
  <si>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</si>
  <si>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</si>
  <si>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</si>
  <si>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</si>
  <si>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</si>
  <si>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</si>
  <si>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</si>
  <si>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</si>
  <si>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</si>
  <si>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</si>
  <si>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</si>
  <si>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</si>
  <si>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</si>
  <si>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</si>
  <si>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</si>
  <si>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</si>
  <si>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</si>
  <si>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</si>
  <si>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</si>
  <si>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</si>
  <si>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</si>
  <si>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</si>
  <si>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</si>
  <si>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</si>
  <si>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</si>
  <si>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</si>
  <si>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</si>
  <si>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</si>
  <si>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</si>
  <si>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</si>
  <si>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</si>
  <si>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</si>
  <si>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</si>
  <si>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</si>
  <si>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</si>
  <si>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</si>
  <si>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</si>
  <si>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</si>
  <si>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</si>
  <si>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</si>
  <si>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</si>
  <si>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</si>
  <si>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</si>
  <si>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</si>
  <si>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</si>
  <si>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</si>
  <si>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</si>
  <si>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</si>
  <si>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</si>
  <si>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</si>
  <si>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</si>
  <si>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</si>
  <si>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</si>
  <si>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</si>
  <si>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</si>
  <si>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</si>
  <si>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</si>
  <si>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</si>
  <si>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</si>
  <si>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</si>
  <si>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</si>
  <si>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</si>
  <si>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</si>
  <si>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</si>
  <si>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</si>
  <si>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</si>
  <si>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</si>
  <si>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</si>
  <si>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</si>
  <si>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</si>
  <si>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</si>
  <si>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</si>
  <si>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</si>
  <si>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</si>
  <si>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</si>
  <si>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</si>
  <si>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</si>
  <si>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</si>
  <si>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</si>
  <si>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</si>
  <si>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</si>
  <si>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</si>
  <si>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</si>
  <si>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</si>
  <si>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</si>
  <si>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</si>
  <si>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</si>
  <si>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</si>
  <si>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</si>
  <si>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</si>
  <si>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</si>
  <si>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</si>
  <si>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</si>
  <si>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</si>
  <si>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</si>
  <si>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</si>
  <si>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</si>
  <si>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</si>
  <si>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</si>
  <si>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</si>
  <si>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</si>
  <si>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</si>
  <si>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</si>
  <si>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</si>
  <si>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</si>
  <si>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</si>
  <si>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</si>
  <si>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</si>
  <si>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</si>
  <si>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</si>
  <si>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</si>
  <si>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</si>
  <si>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</si>
  <si>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</si>
  <si>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</si>
  <si>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</si>
  <si>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</si>
  <si>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</si>
  <si>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</si>
  <si>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</si>
  <si>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</si>
  <si>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</si>
  <si>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</si>
  <si>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</si>
  <si>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</si>
  <si>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</si>
  <si>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</si>
  <si>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</si>
  <si>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</si>
  <si>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</si>
  <si>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</si>
  <si>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</si>
  <si>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</si>
  <si>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</si>
  <si>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</si>
  <si>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</si>
  <si>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</si>
  <si>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</si>
  <si>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</si>
  <si>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</si>
  <si>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</si>
  <si>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</si>
  <si>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</si>
  <si>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</si>
  <si>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</si>
  <si>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</si>
  <si>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</si>
  <si>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</si>
  <si>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</si>
  <si>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</si>
  <si>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</si>
  <si>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</si>
  <si>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</si>
  <si>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</si>
  <si>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</si>
  <si>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</si>
  <si>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</si>
  <si>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</si>
  <si>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</si>
  <si>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</si>
  <si>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</si>
  <si>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</si>
  <si>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</si>
  <si>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</si>
  <si>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</si>
  <si>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</si>
  <si>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</si>
  <si>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</si>
  <si>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</si>
  <si>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</si>
  <si>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</si>
  <si>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</si>
  <si>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</si>
  <si>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</si>
  <si>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</si>
  <si>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</si>
  <si>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</si>
  <si>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</si>
  <si>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</si>
  <si>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</si>
  <si>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</si>
  <si>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</si>
  <si>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</si>
  <si>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</si>
  <si>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</si>
  <si>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</si>
  <si>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</si>
  <si>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</si>
  <si>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</si>
  <si>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</si>
  <si>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</si>
  <si>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</si>
  <si>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</si>
  <si>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</si>
  <si>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</si>
  <si>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</si>
  <si>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</si>
  <si>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</si>
  <si>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</si>
  <si>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</si>
  <si>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</si>
  <si>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</si>
  <si>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</si>
  <si>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</si>
  <si>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</si>
  <si>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</si>
  <si>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</si>
  <si>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</si>
  <si>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</si>
  <si>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</si>
  <si>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</si>
  <si>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</si>
  <si>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</si>
  <si>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</si>
  <si>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</si>
  <si>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</si>
  <si>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</si>
  <si>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</si>
  <si>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</si>
  <si>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</si>
  <si>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</si>
  <si>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</si>
  <si>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</si>
  <si>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</si>
  <si>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</si>
  <si>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</si>
  <si>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</si>
  <si>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</si>
  <si>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</si>
  <si>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</si>
  <si>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</si>
  <si>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</si>
  <si>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</si>
  <si>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</si>
  <si>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</si>
  <si>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</si>
  <si>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</si>
  <si>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</si>
  <si>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</si>
  <si>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</si>
  <si>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</si>
  <si>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</si>
  <si>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</si>
  <si>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</si>
  <si>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</si>
  <si>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</si>
  <si>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</si>
  <si>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</si>
  <si>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</si>
  <si>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</si>
  <si>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</si>
  <si>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</si>
  <si>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</si>
  <si>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</si>
  <si>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</si>
  <si>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</si>
  <si>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</si>
  <si>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</si>
  <si>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</si>
  <si>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</si>
  <si>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</si>
  <si>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</si>
  <si>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</si>
  <si>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</si>
  <si>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</si>
  <si>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</si>
  <si>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</si>
  <si>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</si>
  <si>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</si>
  <si>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</si>
  <si>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</si>
  <si>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</si>
  <si>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</si>
  <si>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</si>
  <si>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</si>
  <si>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</si>
  <si>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</si>
  <si>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</si>
  <si>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</si>
  <si>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</si>
  <si>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</si>
  <si>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</si>
  <si>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</si>
  <si>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</si>
  <si>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</si>
  <si>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</si>
  <si>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</si>
  <si>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</si>
  <si>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</si>
  <si>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</si>
  <si>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</si>
  <si>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</si>
  <si>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</si>
  <si>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</si>
  <si>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</si>
  <si>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</si>
  <si>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</si>
  <si>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</si>
  <si>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</si>
  <si>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</si>
  <si>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</si>
  <si>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</si>
  <si>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</si>
  <si>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</si>
  <si>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</si>
  <si>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</si>
  <si>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</si>
  <si>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</si>
  <si>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</si>
  <si>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</si>
  <si>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</si>
  <si>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</si>
  <si>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</si>
  <si>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</si>
  <si>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</si>
  <si>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</si>
  <si>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</si>
  <si>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</si>
  <si>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</si>
  <si>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</si>
  <si>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</si>
  <si>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</si>
  <si>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</si>
  <si>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</si>
  <si>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</si>
  <si>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</si>
  <si>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</si>
  <si>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</si>
  <si>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</si>
  <si>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</si>
  <si>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</si>
  <si>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</si>
  <si>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</si>
  <si>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</si>
  <si>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</si>
  <si>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</si>
  <si>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</si>
  <si>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</si>
  <si>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</si>
  <si>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</si>
  <si>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</si>
  <si>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</si>
  <si>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</si>
  <si>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</si>
  <si>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</si>
  <si>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</si>
  <si>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</si>
  <si>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</si>
  <si>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</si>
  <si>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</si>
  <si>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</si>
  <si>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</si>
  <si>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</si>
  <si>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</si>
  <si>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</si>
  <si>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</si>
  <si>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</si>
  <si>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</si>
  <si>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</si>
  <si>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</si>
  <si>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</si>
  <si>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</si>
  <si>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</si>
  <si>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</si>
  <si>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</si>
  <si>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</si>
  <si>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</si>
  <si>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</si>
  <si>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</si>
  <si>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</si>
  <si>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</si>
  <si>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</si>
  <si>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</si>
  <si>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</si>
  <si>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</si>
  <si>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</si>
  <si>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</si>
  <si>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</si>
  <si>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</si>
  <si>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</si>
  <si>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</si>
  <si>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</si>
  <si>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</si>
  <si>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</si>
  <si>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</si>
  <si>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</si>
  <si>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</si>
  <si>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</si>
  <si>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</si>
  <si>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</si>
  <si>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</si>
  <si>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</si>
  <si>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</si>
  <si>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</si>
  <si>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</si>
  <si>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</si>
  <si>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</si>
  <si>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</si>
  <si>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</si>
  <si>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</si>
  <si>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</si>
  <si>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</si>
  <si>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</si>
  <si>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</si>
  <si>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</si>
  <si>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</si>
  <si>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</si>
  <si>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</si>
  <si>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</si>
  <si>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</si>
  <si>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</si>
  <si>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</si>
  <si>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</si>
  <si>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</si>
  <si>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</si>
  <si>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</si>
  <si>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</si>
  <si>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</si>
  <si>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</si>
  <si>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</si>
  <si>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</si>
  <si>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</si>
  <si>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</si>
  <si>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</si>
  <si>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</si>
  <si>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</si>
  <si>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</si>
  <si>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</si>
  <si>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</si>
  <si>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</si>
  <si>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</si>
  <si>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</si>
  <si>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</si>
  <si>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</si>
  <si>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</si>
  <si>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</si>
  <si>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</si>
  <si>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</si>
  <si>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</si>
  <si>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</si>
  <si>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</si>
  <si>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</si>
  <si>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</si>
  <si>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</si>
  <si>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</si>
  <si>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</si>
  <si>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</si>
  <si>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</si>
  <si>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</si>
  <si>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</si>
  <si>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</si>
  <si>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</si>
  <si>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</si>
  <si>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</si>
  <si>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</si>
  <si>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</si>
  <si>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</si>
  <si>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</si>
  <si>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</si>
  <si>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</si>
  <si>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</si>
  <si>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</si>
  <si>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</si>
  <si>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</si>
  <si>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</si>
  <si>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</si>
  <si>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</si>
  <si>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</si>
  <si>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</si>
  <si>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</si>
  <si>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</si>
  <si>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</si>
  <si>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</si>
  <si>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</si>
  <si>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</si>
  <si>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</si>
  <si>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</si>
  <si>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</si>
  <si>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</si>
  <si>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</si>
  <si>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</si>
  <si>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</si>
  <si>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</si>
  <si>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</si>
  <si>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</si>
  <si>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</si>
  <si>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</si>
  <si>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</si>
  <si>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</si>
  <si>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</si>
  <si>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</si>
  <si>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</si>
  <si>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</si>
  <si>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</si>
  <si>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</si>
  <si>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</si>
  <si>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</si>
  <si>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</si>
  <si>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</si>
  <si>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</si>
  <si>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</si>
  <si>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</si>
  <si>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</si>
  <si>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</si>
  <si>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</si>
  <si>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</si>
  <si>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</si>
  <si>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</si>
  <si>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</si>
  <si>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</si>
  <si>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</si>
  <si>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</si>
  <si>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</si>
  <si>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</si>
  <si>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</si>
  <si>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</si>
  <si>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</si>
  <si>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</si>
  <si>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</si>
  <si>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</si>
  <si>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</si>
  <si>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</si>
  <si>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</si>
  <si>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</si>
  <si>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</si>
  <si>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</si>
  <si>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</si>
  <si>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</si>
  <si>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</si>
  <si>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</si>
  <si>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</si>
  <si>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</si>
  <si>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</si>
  <si>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</si>
  <si>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</si>
  <si>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</si>
  <si>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</si>
  <si>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</si>
  <si>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</si>
  <si>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</si>
  <si>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</si>
  <si>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</si>
  <si>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</si>
  <si>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</si>
  <si>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</si>
  <si>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</si>
  <si>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</si>
  <si>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</si>
  <si>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</si>
  <si>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</si>
  <si>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</si>
  <si>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</si>
  <si>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</si>
  <si>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</si>
  <si>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</si>
  <si>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</si>
  <si>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</si>
  <si>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</si>
  <si>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</si>
  <si>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</si>
  <si>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</si>
  <si>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</si>
  <si>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</si>
  <si>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</si>
  <si>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</si>
  <si>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</si>
  <si>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</si>
  <si>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</si>
  <si>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</si>
  <si>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</si>
  <si>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</si>
  <si>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</si>
  <si>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</si>
  <si>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</si>
  <si>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</si>
  <si>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</si>
  <si>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</si>
  <si>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</si>
  <si>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</si>
  <si>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</si>
  <si>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</si>
  <si>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</si>
  <si>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</si>
  <si>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</si>
  <si>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</si>
  <si>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</si>
  <si>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</si>
  <si>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</si>
  <si>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</si>
  <si>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</si>
  <si>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</si>
  <si>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</si>
  <si>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</si>
  <si>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</si>
  <si>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</si>
  <si>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</si>
  <si>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</si>
  <si>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</si>
  <si>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</si>
  <si>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</si>
  <si>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</si>
  <si>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</si>
  <si>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</si>
  <si>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</si>
  <si>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</si>
  <si>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</si>
  <si>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</si>
  <si>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</si>
  <si>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</si>
  <si>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</si>
  <si>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</si>
  <si>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</si>
  <si>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</si>
  <si>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</si>
  <si>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</si>
  <si>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</si>
  <si>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</si>
  <si>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</si>
  <si>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</si>
  <si>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</si>
  <si>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</si>
  <si>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</si>
  <si>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</si>
  <si>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</si>
  <si>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</si>
  <si>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</si>
  <si>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</si>
  <si>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</si>
  <si>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</si>
  <si>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</si>
  <si>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</si>
  <si>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</si>
  <si>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</si>
  <si>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</si>
  <si>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</si>
  <si>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</si>
  <si>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</si>
  <si>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</si>
  <si>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</si>
  <si>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</si>
  <si>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</si>
  <si>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</si>
  <si>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</si>
  <si>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</si>
  <si>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</si>
  <si>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</si>
  <si>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</si>
  <si>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</si>
  <si>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</si>
  <si>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</si>
  <si>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</si>
  <si>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</si>
  <si>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</si>
  <si>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</si>
  <si>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</si>
  <si>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</si>
  <si>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</si>
  <si>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</si>
  <si>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</si>
  <si>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</si>
  <si>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</si>
  <si>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</si>
  <si>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</si>
  <si>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</si>
  <si>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</si>
  <si>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</si>
  <si>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</si>
  <si>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</si>
  <si>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</si>
  <si>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</si>
  <si>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</si>
  <si>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</si>
  <si>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</si>
  <si>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</si>
  <si>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</si>
  <si>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</si>
  <si>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</si>
  <si>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</si>
  <si>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</si>
  <si>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</si>
  <si>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</si>
  <si>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</si>
  <si>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</si>
  <si>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</si>
  <si>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</si>
  <si>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</si>
  <si>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</si>
  <si>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</si>
  <si>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</si>
  <si>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</si>
  <si>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</si>
  <si>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</si>
  <si>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</si>
  <si>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</si>
  <si>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</si>
  <si>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</si>
  <si>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</si>
  <si>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</si>
  <si>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</si>
  <si>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</si>
  <si>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</si>
  <si>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</si>
  <si>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</si>
  <si>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</si>
  <si>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</si>
  <si>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</si>
  <si>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</si>
  <si>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</si>
  <si>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</si>
  <si>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</si>
  <si>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</si>
  <si>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</si>
  <si>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</si>
  <si>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</si>
  <si>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</si>
  <si>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</si>
  <si>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</si>
  <si>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</si>
  <si>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</si>
  <si>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</si>
  <si>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</si>
  <si>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</si>
  <si>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</si>
  <si>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</si>
  <si>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</si>
  <si>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</si>
  <si>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</si>
  <si>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</si>
  <si>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</si>
  <si>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</si>
  <si>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</si>
  <si>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</si>
  <si>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</si>
  <si>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</si>
  <si>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</si>
  <si>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</si>
  <si>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</si>
  <si>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</si>
  <si>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</si>
  <si>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</si>
  <si>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</si>
  <si>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</si>
  <si>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</si>
  <si>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</si>
  <si>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</si>
  <si>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</si>
  <si>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</si>
  <si>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</si>
  <si>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</si>
  <si>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</si>
  <si>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</si>
  <si>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</si>
  <si>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</si>
  <si>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</si>
  <si>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</si>
  <si>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</si>
  <si>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</si>
  <si>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</si>
  <si>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</si>
  <si>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</si>
  <si>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</si>
  <si>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</si>
  <si>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</si>
  <si>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</si>
  <si>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</si>
  <si>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</si>
  <si>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</si>
  <si>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</si>
  <si>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</si>
  <si>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</si>
  <si>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</si>
  <si>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</si>
  <si>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</si>
  <si>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</si>
  <si>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</si>
  <si>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</si>
  <si>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</si>
  <si>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</si>
  <si>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</si>
  <si>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</si>
  <si>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</si>
  <si>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</si>
  <si>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</si>
  <si>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</si>
  <si>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</si>
  <si>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</si>
  <si>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</si>
  <si>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</si>
  <si>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</si>
  <si>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</si>
  <si>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</si>
  <si>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</si>
  <si>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</si>
  <si>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</si>
  <si>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</si>
  <si>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</si>
  <si>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</si>
  <si>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</si>
  <si>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</si>
  <si>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</si>
  <si>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</si>
  <si>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</si>
  <si>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</si>
  <si>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</si>
  <si>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</si>
  <si>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</si>
  <si>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</si>
  <si>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</si>
  <si>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</si>
  <si>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</si>
  <si>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</si>
  <si>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</si>
  <si>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</si>
  <si>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</si>
  <si>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</si>
  <si>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</si>
  <si>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</si>
  <si>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</si>
  <si>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</si>
  <si>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</si>
  <si>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</si>
  <si>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</si>
  <si>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</si>
  <si>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</si>
  <si>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</si>
  <si>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</si>
  <si>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</si>
  <si>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</si>
  <si>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</si>
  <si>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</si>
  <si>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</si>
  <si>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</si>
  <si>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</si>
  <si>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</si>
  <si>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</si>
  <si>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</si>
  <si>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</si>
  <si>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</si>
  <si>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</si>
  <si>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</si>
  <si>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</si>
  <si>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</si>
  <si>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</si>
  <si>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</si>
  <si>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</si>
  <si>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</si>
  <si>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</si>
  <si>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</si>
  <si>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</si>
  <si>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</si>
  <si>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</si>
  <si>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</si>
  <si>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</si>
  <si>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</si>
  <si>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</si>
  <si>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</si>
  <si>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</si>
  <si>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</si>
  <si>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</si>
  <si>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</si>
  <si>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</si>
  <si>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</si>
  <si>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</si>
  <si>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</si>
  <si>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</si>
  <si>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</si>
  <si>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</si>
  <si>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</si>
  <si>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</si>
  <si>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</si>
  <si>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</si>
  <si>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</si>
  <si>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</si>
  <si>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</si>
  <si>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</si>
  <si>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</si>
  <si>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</si>
  <si>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</si>
  <si>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</si>
  <si>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</si>
  <si>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</si>
  <si>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</si>
  <si>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</si>
  <si>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</si>
  <si>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</si>
  <si>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</si>
  <si>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</si>
  <si>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</si>
  <si>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</si>
  <si>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</si>
  <si>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</si>
  <si>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</si>
  <si>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</si>
  <si>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</si>
  <si>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</si>
  <si>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</si>
  <si>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</si>
  <si>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</si>
  <si>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</si>
  <si>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</si>
  <si>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</si>
  <si>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</si>
  <si>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</si>
  <si>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</si>
  <si>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</si>
  <si>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</si>
  <si>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</si>
  <si>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</si>
  <si>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</si>
  <si>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</si>
  <si>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</si>
  <si>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</si>
  <si>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</si>
  <si>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</si>
  <si>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</si>
  <si>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</si>
  <si>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</si>
  <si>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</si>
  <si>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</si>
  <si>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</si>
  <si>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</si>
  <si>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</si>
  <si>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</si>
  <si>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</si>
  <si>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</si>
  <si>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</si>
  <si>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</si>
  <si>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</si>
  <si>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</si>
  <si>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</si>
  <si>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</si>
  <si>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</si>
  <si>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</si>
  <si>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</si>
  <si>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</si>
  <si>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</si>
  <si>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</si>
  <si>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</si>
  <si>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</si>
  <si>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</si>
  <si>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</si>
  <si>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</si>
  <si>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</si>
  <si>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</si>
  <si>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</si>
  <si>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</si>
  <si>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</si>
  <si>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</si>
  <si>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</si>
  <si>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</si>
  <si>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</si>
  <si>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</si>
  <si>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</si>
  <si>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</si>
  <si>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</si>
  <si>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</si>
  <si>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</si>
  <si>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</si>
  <si>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</si>
  <si>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</si>
  <si>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</si>
  <si>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</si>
  <si>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</si>
  <si>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</si>
  <si>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</si>
  <si>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</si>
  <si>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</si>
  <si>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</si>
  <si>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</si>
  <si>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</si>
  <si>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</si>
  <si>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</si>
  <si>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</si>
  <si>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</si>
  <si>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</si>
  <si>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</si>
  <si>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</si>
  <si>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</si>
  <si>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</si>
  <si>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</si>
  <si>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</si>
  <si>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</si>
  <si>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</si>
  <si>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</si>
  <si>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</si>
  <si>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</si>
  <si>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</si>
  <si>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</si>
  <si>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</si>
  <si>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</si>
  <si>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</si>
  <si>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</si>
  <si>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</si>
  <si>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</si>
  <si>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</si>
  <si>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</si>
  <si>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</si>
  <si>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</si>
  <si>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</si>
  <si>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</si>
  <si>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</si>
  <si>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</si>
  <si>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</si>
  <si>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</si>
  <si>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</si>
  <si>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</si>
  <si>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</si>
  <si>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</si>
  <si>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</si>
  <si>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</si>
  <si>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</si>
  <si>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</si>
  <si>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</si>
  <si>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</si>
  <si>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</si>
  <si>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</si>
  <si>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</si>
  <si>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</si>
  <si>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</si>
  <si>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</si>
  <si>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</si>
  <si>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</si>
  <si>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</si>
  <si>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</si>
  <si>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</si>
  <si>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</si>
  <si>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</si>
  <si>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</si>
  <si>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</si>
  <si>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</si>
  <si>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</si>
  <si>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</si>
  <si>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</si>
  <si>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</si>
  <si>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</si>
  <si>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</si>
  <si>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</si>
  <si>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</si>
  <si>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</si>
  <si>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</si>
  <si>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</si>
  <si>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</si>
  <si>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</si>
  <si>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</si>
  <si>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</si>
  <si>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</si>
  <si>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</si>
  <si>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</si>
  <si>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</si>
  <si>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</si>
  <si>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</si>
  <si>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</si>
  <si>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</si>
  <si>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</si>
  <si>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</si>
  <si>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</si>
  <si>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</si>
  <si>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</si>
  <si>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</si>
  <si>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</si>
  <si>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</si>
  <si>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</si>
  <si>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</si>
  <si>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</si>
  <si>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</si>
  <si>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</si>
  <si>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</si>
  <si>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</si>
  <si>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</si>
  <si>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</si>
  <si>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</si>
  <si>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</si>
  <si>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</si>
  <si>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</si>
  <si>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</si>
  <si>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</si>
  <si>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</si>
  <si>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</si>
  <si>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</si>
  <si>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</si>
  <si>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</si>
  <si>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</si>
  <si>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</si>
  <si>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</si>
  <si>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</si>
  <si>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</si>
  <si>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</si>
  <si>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</si>
  <si>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</si>
  <si>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</si>
  <si>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</si>
  <si>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</si>
  <si>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</si>
  <si>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</si>
  <si>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</si>
  <si>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</si>
  <si>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</si>
  <si>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</si>
  <si>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</si>
  <si>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</si>
  <si>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</si>
  <si>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</si>
  <si>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</si>
  <si>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</si>
  <si>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</si>
  <si>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</si>
  <si>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</si>
  <si>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</si>
  <si>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</si>
  <si>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</si>
  <si>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</si>
  <si>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</si>
  <si>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</si>
  <si>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</si>
  <si>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</si>
  <si>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</si>
  <si>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</si>
  <si>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</si>
  <si>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</si>
  <si>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</si>
  <si>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</si>
  <si>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</si>
  <si>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</si>
  <si>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</si>
  <si>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</si>
  <si>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</si>
  <si>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</si>
  <si>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</si>
  <si>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</si>
  <si>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</si>
  <si>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</si>
  <si>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</si>
  <si>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</si>
  <si>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</si>
  <si>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</si>
  <si>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</si>
  <si>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</si>
  <si>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</si>
  <si>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</si>
  <si>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</si>
  <si>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</si>
  <si>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</si>
  <si>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</si>
  <si>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</si>
  <si>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</si>
  <si>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</si>
  <si>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</si>
  <si>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</si>
  <si>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</si>
  <si>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</si>
  <si>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</si>
  <si>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</si>
  <si>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</si>
  <si>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</si>
  <si>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</si>
  <si>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</si>
  <si>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</si>
  <si>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</si>
  <si>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</si>
  <si>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</si>
  <si>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</si>
  <si>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</si>
  <si>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</si>
  <si>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</si>
  <si>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</si>
  <si>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</si>
  <si>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</si>
  <si>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</si>
  <si>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</si>
  <si>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</si>
  <si>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</si>
  <si>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</si>
  <si>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</si>
  <si>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</si>
  <si>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</si>
  <si>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</si>
  <si>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</si>
  <si>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</si>
  <si>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</si>
  <si>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</si>
  <si>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</si>
  <si>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</si>
  <si>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</si>
  <si>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</si>
  <si>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</si>
  <si>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</si>
  <si>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</si>
  <si>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</si>
  <si>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</si>
  <si>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</si>
  <si>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</si>
  <si>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</si>
  <si>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</si>
  <si>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</si>
  <si>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</si>
  <si>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</si>
  <si>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</si>
  <si>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</si>
  <si>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</si>
  <si>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</si>
  <si>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</si>
  <si>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</si>
  <si>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</si>
  <si>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</si>
  <si>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</si>
  <si>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</si>
  <si>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</si>
  <si>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</si>
  <si>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</si>
  <si>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</si>
  <si>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</si>
  <si>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</si>
  <si>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</si>
  <si>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</si>
  <si>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</si>
  <si>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</si>
  <si>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</si>
  <si>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</si>
  <si>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</si>
  <si>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</si>
  <si>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</si>
  <si>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</si>
  <si>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</si>
  <si>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</si>
  <si>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</si>
  <si>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</si>
  <si>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</si>
  <si>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</si>
  <si>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</si>
  <si>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</si>
  <si>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</si>
  <si>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</si>
  <si>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</si>
  <si>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</si>
  <si>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</si>
  <si>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</si>
  <si>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</si>
  <si>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</si>
  <si>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</si>
  <si>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</si>
  <si>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</si>
  <si>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</si>
  <si>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</si>
  <si>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</si>
  <si>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</si>
  <si>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</si>
  <si>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</si>
  <si>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</si>
  <si>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</si>
  <si>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</si>
  <si>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</si>
  <si>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</si>
  <si>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</si>
  <si>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</si>
  <si>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</si>
  <si>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</si>
  <si>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</si>
  <si>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</si>
  <si>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</si>
  <si>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</si>
  <si>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</si>
  <si>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</si>
  <si>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</si>
  <si>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</si>
  <si>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</si>
  <si>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</si>
  <si>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</si>
  <si>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</si>
  <si>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</si>
  <si>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</si>
  <si>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</si>
  <si>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</si>
  <si>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</si>
  <si>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</si>
  <si>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</si>
  <si>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</si>
  <si>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</si>
  <si>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</si>
  <si>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</si>
  <si>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</si>
  <si>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</si>
  <si>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</si>
  <si>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</si>
  <si>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</si>
  <si>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</si>
  <si>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</si>
  <si>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</si>
  <si>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</si>
  <si>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</si>
  <si>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</si>
  <si>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</si>
  <si>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</si>
  <si>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</si>
  <si>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</si>
  <si>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</si>
  <si>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</si>
  <si>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</si>
  <si>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</si>
  <si>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</si>
  <si>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</si>
  <si>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</si>
  <si>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</si>
  <si>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</si>
  <si>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</si>
  <si>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</si>
  <si>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</si>
  <si>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</si>
  <si>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</si>
  <si>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</si>
  <si>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</si>
  <si>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</si>
  <si>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</si>
  <si>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</si>
  <si>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</si>
  <si>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</si>
  <si>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</si>
  <si>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</si>
  <si>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</si>
  <si>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</si>
  <si>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</si>
  <si>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</si>
  <si>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</si>
  <si>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</si>
  <si>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</si>
  <si>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</si>
  <si>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</si>
  <si>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</si>
  <si>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</si>
  <si>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</si>
  <si>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</si>
  <si>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</si>
  <si>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</si>
  <si>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</si>
  <si>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</si>
  <si>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</si>
  <si>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</si>
  <si>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</si>
  <si>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</si>
  <si>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</si>
  <si>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</si>
  <si>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</si>
  <si>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</si>
  <si>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</si>
  <si>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</si>
  <si>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</si>
  <si>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</si>
  <si>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</si>
  <si>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</si>
  <si>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</si>
  <si>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</si>
  <si>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</si>
  <si>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</si>
  <si>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</si>
  <si>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</si>
  <si>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</si>
  <si>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</si>
  <si>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</si>
  <si>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</si>
  <si>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</si>
  <si>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</si>
  <si>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</si>
  <si>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</si>
  <si>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</si>
  <si>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</si>
  <si>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</si>
  <si>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</si>
  <si>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</si>
  <si>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</si>
  <si>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</si>
  <si>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</si>
  <si>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</si>
  <si>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</si>
  <si>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</si>
  <si>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</si>
  <si>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</si>
  <si>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</si>
  <si>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</si>
  <si>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</si>
  <si>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</si>
  <si>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</si>
  <si>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</si>
  <si>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</si>
  <si>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</si>
  <si>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</si>
  <si>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</si>
  <si>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</si>
  <si>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</si>
  <si>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</si>
  <si>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</si>
  <si>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</si>
  <si>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</si>
  <si>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</si>
  <si>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</si>
  <si>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</si>
  <si>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</si>
  <si>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</si>
  <si>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</si>
  <si>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</si>
  <si>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</si>
  <si>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</si>
  <si>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</si>
  <si>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</si>
  <si>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</si>
  <si>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</si>
  <si>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</si>
  <si>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</si>
  <si>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</si>
  <si>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</si>
  <si>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</si>
  <si>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</si>
  <si>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</si>
  <si>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</si>
  <si>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</si>
  <si>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</si>
  <si>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</si>
  <si>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</si>
  <si>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</si>
  <si>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</si>
  <si>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</si>
  <si>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</si>
  <si>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</si>
  <si>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</si>
  <si>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</si>
  <si>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</si>
  <si>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</si>
  <si>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</si>
  <si>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</si>
  <si>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</si>
  <si>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</si>
  <si>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</si>
  <si>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</si>
  <si>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</si>
  <si>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</si>
  <si>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</si>
  <si>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</si>
  <si>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</si>
  <si>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</si>
  <si>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</si>
  <si>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</si>
  <si>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</si>
  <si>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</si>
  <si>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</si>
  <si>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</si>
  <si>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</si>
  <si>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</si>
  <si>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</si>
  <si>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</si>
  <si>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</si>
  <si>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</si>
  <si>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</si>
  <si>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</si>
  <si>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</si>
  <si>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</si>
  <si>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</si>
  <si>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</si>
  <si>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</si>
  <si>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</si>
  <si>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</si>
  <si>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</si>
  <si>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</si>
  <si>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</si>
  <si>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</si>
  <si>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</si>
  <si>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</si>
  <si>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</si>
  <si>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</si>
  <si>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</si>
  <si>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</si>
  <si>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</si>
  <si>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</si>
  <si>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</si>
  <si>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</si>
  <si>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</si>
  <si>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</si>
  <si>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</si>
  <si>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</si>
  <si>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</si>
  <si>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</si>
  <si>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</si>
  <si>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</si>
  <si>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</si>
  <si>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</si>
  <si>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</si>
  <si>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</si>
  <si>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</si>
  <si>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</si>
  <si>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</si>
  <si>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</si>
  <si>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</si>
  <si>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</si>
  <si>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</si>
  <si>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</si>
  <si>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</si>
  <si>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</si>
  <si>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</si>
  <si>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</si>
  <si>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</si>
  <si>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</si>
  <si>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</si>
  <si>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</si>
  <si>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</si>
  <si>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</si>
  <si>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</si>
  <si>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</si>
  <si>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</si>
  <si>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</si>
  <si>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</si>
  <si>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</si>
  <si>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</si>
  <si>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</si>
  <si>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</si>
  <si>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</si>
  <si>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</si>
  <si>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</si>
  <si>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</si>
  <si>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</si>
  <si>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</si>
  <si>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</si>
  <si>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</si>
  <si>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</si>
  <si>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</si>
  <si>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</si>
  <si>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</si>
  <si>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</si>
  <si>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</si>
  <si>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</si>
  <si>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</si>
  <si>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</si>
  <si>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</si>
  <si>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</si>
  <si>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</si>
  <si>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</si>
  <si>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</si>
  <si>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</si>
  <si>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</si>
  <si>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</si>
  <si>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</si>
  <si>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</si>
  <si>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</si>
  <si>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</si>
  <si>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</si>
  <si>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</si>
  <si>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</si>
  <si>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</si>
  <si>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</si>
  <si>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</si>
  <si>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</si>
  <si>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</si>
  <si>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</si>
  <si>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</si>
  <si>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</si>
  <si>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</si>
  <si>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</si>
  <si>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</si>
  <si>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</si>
  <si>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</si>
  <si>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</si>
  <si>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</si>
  <si>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</si>
  <si>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</si>
  <si>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</si>
  <si>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</si>
  <si>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</si>
  <si>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</si>
  <si>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</si>
  <si>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</si>
  <si>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</si>
  <si>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</si>
  <si>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</si>
  <si>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</si>
  <si>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</si>
  <si>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</si>
  <si>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</si>
  <si>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</si>
  <si>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</si>
  <si>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</si>
  <si>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</si>
  <si>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</si>
  <si>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</si>
  <si>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</si>
  <si>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</si>
  <si>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</si>
  <si>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</si>
  <si>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</si>
  <si>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</si>
  <si>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</si>
  <si>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</si>
  <si>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</si>
  <si>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</si>
  <si>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</si>
  <si>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</si>
  <si>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</si>
  <si>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</si>
  <si>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</si>
  <si>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</si>
  <si>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</si>
  <si>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</si>
  <si>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</si>
  <si>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</si>
  <si>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</si>
  <si>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</si>
  <si>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</si>
  <si>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</si>
  <si>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</si>
  <si>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</si>
  <si>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</si>
  <si>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</si>
  <si>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</si>
  <si>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</si>
  <si>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</si>
  <si>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</si>
  <si>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</si>
  <si>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</si>
  <si>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</si>
  <si>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</si>
  <si>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</si>
  <si>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</si>
  <si>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</si>
  <si>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</si>
  <si>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</si>
  <si>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</si>
  <si>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</si>
  <si>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</si>
  <si>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</si>
  <si>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</si>
  <si>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</si>
  <si>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</si>
  <si>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</si>
  <si>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</si>
  <si>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</si>
  <si>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</si>
  <si>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</si>
  <si>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</si>
  <si>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</si>
  <si>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</si>
  <si>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</si>
  <si>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</si>
  <si>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</si>
  <si>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</si>
  <si>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</si>
  <si>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</si>
  <si>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</si>
  <si>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</si>
  <si>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</si>
  <si>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</si>
  <si>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</si>
  <si>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</si>
  <si>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</si>
  <si>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</si>
  <si>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</si>
  <si>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</si>
  <si>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</si>
  <si>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</si>
  <si>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</si>
  <si>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</si>
  <si>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</si>
  <si>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</si>
  <si>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</si>
  <si>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</si>
  <si>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</si>
  <si>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</si>
  <si>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</si>
  <si>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</si>
  <si>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</si>
  <si>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</si>
  <si>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</si>
  <si>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</si>
  <si>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</si>
  <si>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</si>
  <si>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</si>
  <si>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</si>
  <si>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</si>
  <si>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</si>
  <si>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</si>
  <si>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</si>
  <si>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</si>
  <si>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</si>
  <si>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</si>
  <si>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</si>
  <si>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</si>
  <si>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</si>
  <si>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</si>
  <si>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</si>
  <si>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</si>
  <si>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</si>
  <si>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</si>
  <si>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</si>
  <si>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</si>
  <si>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</si>
  <si>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</si>
  <si>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</si>
  <si>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</si>
  <si>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</si>
  <si>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</si>
  <si>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</si>
  <si>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</si>
  <si>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</si>
  <si>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</si>
  <si>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</si>
  <si>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</si>
  <si>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</si>
  <si>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</si>
  <si>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</si>
  <si>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</si>
  <si>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</si>
  <si>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</si>
  <si>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</si>
  <si>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</si>
  <si>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</si>
  <si>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</si>
  <si>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</si>
  <si>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</si>
  <si>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</si>
  <si>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</si>
  <si>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</si>
  <si>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</si>
  <si>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</si>
  <si>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</si>
  <si>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</si>
  <si>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</si>
  <si>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</si>
  <si>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</si>
  <si>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</si>
  <si>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</si>
  <si>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</si>
  <si>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</si>
  <si>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</si>
  <si>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</si>
  <si>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</si>
  <si>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</si>
  <si>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</si>
  <si>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</si>
  <si>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</si>
  <si>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</si>
  <si>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</si>
  <si>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</si>
  <si>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</si>
  <si>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</si>
  <si>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</si>
  <si>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</si>
  <si>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</si>
  <si>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</si>
  <si>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</si>
  <si>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</si>
  <si>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</si>
  <si>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</si>
  <si>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</si>
  <si>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</si>
  <si>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</si>
  <si>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</si>
  <si>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</si>
  <si>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</si>
  <si>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</si>
  <si>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</si>
  <si>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</si>
  <si>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</si>
  <si>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</si>
  <si>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</si>
  <si>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</si>
  <si>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</si>
  <si>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</si>
  <si>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</si>
  <si>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</si>
  <si>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</si>
  <si>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</si>
  <si>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</si>
  <si>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</si>
  <si>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</si>
  <si>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</si>
  <si>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</si>
  <si>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</si>
  <si>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</si>
  <si>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</si>
  <si>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</si>
  <si>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</si>
  <si>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</si>
  <si>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</si>
  <si>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</si>
  <si>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</si>
  <si>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</si>
  <si>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</si>
  <si>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</si>
  <si>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</si>
  <si>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</si>
  <si>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</si>
  <si>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</si>
  <si>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</si>
  <si>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</si>
  <si>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</si>
  <si>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</si>
  <si>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</si>
  <si>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</si>
  <si>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</si>
  <si>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</si>
  <si>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</si>
  <si>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</si>
  <si>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</si>
  <si>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</si>
  <si>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</si>
  <si>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</si>
  <si>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</si>
  <si>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</si>
  <si>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</si>
  <si>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</si>
  <si>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</si>
  <si>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</si>
  <si>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</si>
  <si>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</si>
  <si>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</si>
  <si>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</si>
  <si>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</si>
  <si>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</si>
  <si>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</si>
  <si>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</si>
  <si>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</si>
  <si>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</si>
  <si>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</si>
  <si>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</si>
  <si>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</si>
  <si>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</si>
  <si>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</si>
  <si>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</si>
  <si>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</si>
  <si>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</si>
  <si>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</si>
  <si>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</si>
  <si>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</si>
  <si>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</si>
  <si>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</si>
  <si>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</si>
  <si>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</si>
  <si>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</si>
  <si>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</si>
  <si>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</si>
  <si>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</si>
  <si>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</si>
  <si>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</si>
  <si>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</si>
  <si>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</si>
  <si>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</si>
  <si>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</si>
  <si>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</si>
  <si>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</si>
  <si>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</si>
  <si>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</si>
  <si>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</si>
  <si>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</si>
  <si>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</si>
  <si>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</si>
  <si>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</si>
  <si>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</si>
  <si>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</si>
  <si>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</si>
  <si>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</si>
  <si>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</si>
  <si>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</si>
  <si>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</si>
  <si>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</si>
  <si>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</si>
  <si>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</si>
  <si>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</si>
  <si>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</si>
  <si>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</si>
  <si>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</si>
  <si>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</si>
  <si>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</si>
  <si>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</si>
  <si>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</si>
  <si>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</si>
  <si>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</si>
  <si>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</si>
  <si>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</si>
  <si>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</si>
  <si>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</si>
  <si>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</si>
  <si>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</si>
  <si>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</si>
  <si>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</si>
  <si>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</si>
  <si>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</si>
  <si>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</si>
  <si>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</si>
  <si>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</si>
  <si>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</si>
  <si>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</si>
  <si>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</si>
  <si>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</si>
  <si>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</si>
  <si>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</si>
  <si>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</si>
  <si>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</si>
  <si>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</si>
  <si>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</si>
  <si>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</si>
  <si>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</si>
  <si>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</si>
  <si>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</si>
  <si>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</si>
  <si>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</si>
  <si>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</si>
  <si>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</si>
  <si>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</si>
  <si>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</si>
  <si>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</si>
  <si>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</si>
  <si>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</si>
  <si>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</si>
  <si>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</si>
  <si>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</si>
  <si>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</si>
  <si>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</si>
  <si>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</si>
  <si>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</si>
  <si>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</si>
  <si>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</si>
  <si>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</si>
  <si>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</si>
  <si>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</si>
  <si>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</si>
  <si>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</si>
  <si>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</si>
  <si>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</si>
  <si>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</si>
  <si>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</si>
  <si>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</si>
  <si>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</si>
  <si>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</si>
  <si>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</si>
  <si>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</si>
  <si>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</si>
  <si>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</si>
  <si>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</si>
  <si>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</si>
  <si>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</si>
  <si>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</si>
  <si>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</si>
  <si>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</si>
  <si>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</si>
  <si>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</si>
  <si>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</si>
  <si>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</si>
  <si>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</si>
  <si>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</si>
  <si>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</si>
  <si>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</si>
  <si>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</si>
  <si>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</si>
  <si>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</si>
  <si>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</si>
  <si>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</si>
  <si>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</si>
  <si>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</si>
  <si>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</si>
  <si>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</si>
  <si>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</si>
  <si>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</si>
  <si>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</si>
  <si>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</si>
  <si>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</si>
  <si>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</si>
  <si>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</si>
  <si>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</si>
  <si>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</si>
  <si>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</si>
  <si>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</si>
  <si>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</si>
  <si>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</si>
  <si>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</si>
  <si>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</si>
  <si>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</si>
  <si>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</si>
  <si>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</si>
  <si>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</si>
  <si>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</si>
  <si>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</si>
  <si>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</si>
  <si>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</si>
  <si>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</si>
  <si>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</si>
  <si>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</si>
  <si>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</si>
  <si>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</si>
  <si>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</si>
  <si>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</si>
  <si>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</si>
  <si>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</si>
  <si>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</si>
  <si>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</si>
  <si>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</si>
  <si>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</si>
  <si>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</si>
  <si>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</si>
  <si>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</si>
  <si>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</si>
  <si>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</si>
  <si>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</si>
  <si>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</si>
  <si>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</si>
  <si>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</si>
  <si>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</si>
  <si>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</si>
  <si>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</si>
  <si>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</si>
  <si>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</si>
  <si>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</si>
  <si>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</si>
  <si>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</si>
  <si>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</si>
  <si>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</si>
  <si>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</si>
  <si>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</si>
  <si>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</si>
  <si>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</si>
  <si>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</si>
  <si>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</si>
  <si>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</si>
  <si>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</si>
  <si>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</si>
  <si>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</si>
  <si>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</si>
  <si>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</si>
  <si>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</si>
  <si>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</si>
  <si>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</si>
  <si>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</si>
  <si>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</si>
  <si>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</si>
  <si>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</si>
  <si>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</si>
  <si>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</si>
  <si>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</si>
  <si>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</si>
  <si>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</si>
  <si>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</si>
  <si>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</si>
  <si>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</si>
  <si>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</si>
  <si>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</si>
  <si>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</si>
  <si>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</si>
  <si>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</si>
  <si>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</si>
  <si>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</si>
  <si>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</si>
  <si>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</si>
  <si>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</si>
  <si>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</si>
  <si>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</si>
  <si>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</si>
  <si>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</si>
  <si>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</si>
  <si>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</si>
  <si>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</si>
  <si>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</si>
  <si>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</si>
  <si>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</si>
  <si>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</si>
  <si>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</si>
  <si>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</si>
  <si>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</si>
  <si>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</si>
  <si>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</si>
  <si>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</si>
  <si>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</si>
  <si>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</si>
  <si>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</si>
  <si>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</si>
  <si>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</si>
  <si>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</si>
  <si>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</si>
  <si>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</si>
  <si>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</si>
  <si>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</si>
  <si>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</si>
  <si>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</si>
  <si>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</si>
  <si>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</si>
  <si>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</si>
  <si>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</si>
  <si>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</si>
  <si>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</si>
  <si>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</si>
  <si>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</si>
  <si>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</si>
  <si>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</si>
  <si>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</si>
  <si>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</si>
  <si>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</si>
  <si>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</si>
  <si>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</si>
  <si>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</si>
  <si>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</si>
  <si>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</si>
  <si>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</si>
  <si>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</si>
  <si>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</si>
  <si>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</si>
  <si>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</si>
  <si>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</si>
  <si>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</si>
  <si>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</si>
  <si>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</si>
  <si>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</si>
  <si>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</si>
  <si>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</si>
  <si>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</si>
  <si>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</si>
  <si>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</si>
  <si>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</si>
  <si>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</si>
  <si>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</si>
  <si>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</si>
  <si>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</si>
  <si>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</si>
  <si>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</si>
  <si>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</si>
  <si>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</si>
  <si>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</si>
  <si>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</si>
  <si>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</si>
  <si>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</si>
  <si>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</si>
  <si>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</si>
  <si>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</si>
  <si>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</si>
  <si>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</si>
  <si>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</si>
  <si>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</si>
  <si>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</si>
  <si>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</si>
  <si>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</si>
  <si>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</si>
  <si>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</si>
  <si>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</si>
  <si>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</si>
  <si>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</si>
  <si>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</si>
  <si>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</si>
  <si>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</si>
  <si>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</si>
  <si>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</si>
  <si>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</si>
  <si>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</si>
  <si>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</si>
  <si>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</si>
  <si>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</si>
  <si>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</si>
  <si>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</si>
  <si>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</si>
  <si>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</si>
  <si>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</si>
  <si>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</si>
  <si>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</si>
  <si>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</si>
  <si>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</si>
  <si>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</si>
  <si>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</si>
  <si>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</si>
  <si>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</si>
  <si>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</si>
  <si>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</si>
  <si>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</si>
  <si>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</si>
  <si>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</si>
  <si>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</si>
  <si>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</si>
  <si>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</si>
  <si>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</si>
  <si>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</si>
  <si>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</si>
  <si>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</si>
  <si>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</si>
  <si>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</si>
  <si>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</si>
  <si>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</si>
  <si>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</si>
  <si>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</si>
  <si>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</si>
  <si>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</si>
  <si>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</si>
  <si>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</si>
  <si>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</si>
  <si>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</si>
  <si>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</si>
  <si>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</si>
  <si>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</si>
  <si>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</si>
  <si>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</si>
  <si>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</si>
  <si>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</si>
  <si>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</si>
  <si>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</si>
  <si>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</si>
  <si>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</si>
  <si>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</si>
  <si>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</si>
  <si>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</si>
  <si>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</si>
  <si>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</si>
  <si>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</si>
  <si>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</si>
  <si>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</si>
  <si>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</si>
  <si>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</si>
  <si>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</si>
  <si>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</si>
  <si>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</si>
  <si>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</si>
  <si>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</si>
  <si>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</si>
  <si>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</si>
  <si>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</si>
  <si>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</si>
  <si>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</si>
  <si>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</si>
  <si>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</si>
  <si>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</si>
  <si>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</si>
  <si>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</si>
  <si>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</si>
  <si>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</si>
  <si>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</si>
  <si>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</si>
  <si>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</si>
  <si>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</si>
  <si>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</si>
  <si>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</si>
  <si>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</si>
  <si>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</si>
  <si>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</si>
  <si>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</si>
  <si>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</si>
  <si>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</si>
  <si>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</si>
  <si>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</si>
  <si>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</si>
  <si>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</si>
  <si>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</si>
  <si>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</si>
  <si>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</si>
  <si>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</si>
  <si>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</si>
  <si>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</si>
  <si>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</si>
  <si>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</si>
  <si>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</si>
  <si>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</si>
  <si>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</si>
  <si>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</si>
  <si>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</si>
  <si>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</si>
  <si>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</si>
  <si>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</si>
  <si>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</si>
  <si>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</si>
  <si>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</si>
  <si>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</si>
  <si>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</si>
  <si>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</si>
  <si>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</si>
  <si>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</si>
  <si>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</si>
  <si>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</si>
  <si>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</si>
  <si>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</si>
  <si>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</si>
  <si>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</si>
  <si>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</si>
  <si>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</si>
  <si>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</si>
  <si>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</si>
  <si>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</si>
  <si>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</si>
  <si>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</si>
  <si>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</si>
  <si>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</si>
  <si>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</si>
  <si>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</si>
  <si>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</si>
  <si>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</si>
  <si>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</si>
  <si>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</si>
  <si>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</si>
  <si>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</si>
  <si>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</si>
  <si>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</si>
  <si>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</si>
  <si>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</si>
  <si>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</si>
  <si>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</si>
  <si>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</si>
  <si>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</si>
  <si>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</si>
  <si>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</si>
  <si>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</si>
  <si>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</si>
  <si>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</si>
  <si>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</si>
  <si>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</si>
  <si>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</si>
  <si>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</si>
  <si>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</si>
  <si>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</si>
  <si>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</si>
  <si>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</si>
  <si>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</si>
  <si>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</si>
  <si>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</si>
  <si>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</si>
  <si>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</si>
  <si>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</si>
  <si>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</si>
  <si>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</si>
  <si>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</si>
  <si>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</si>
  <si>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</si>
  <si>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</si>
  <si>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</si>
  <si>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</si>
  <si>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</si>
  <si>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</si>
  <si>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</si>
  <si>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</si>
  <si>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</si>
  <si>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</si>
  <si>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</si>
  <si>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</si>
  <si>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</si>
  <si>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</si>
  <si>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</si>
  <si>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</si>
  <si>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</si>
  <si>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</si>
  <si>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</si>
  <si>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</si>
  <si>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</si>
  <si>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</si>
  <si>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</si>
  <si>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</si>
  <si>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</si>
  <si>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</si>
  <si>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</si>
  <si>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</si>
  <si>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</si>
  <si>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</si>
  <si>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</si>
  <si>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</si>
  <si>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</si>
  <si>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</si>
  <si>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</si>
  <si>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</si>
  <si>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</si>
  <si>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</si>
  <si>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</si>
  <si>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</si>
  <si>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</si>
  <si>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</si>
  <si>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</si>
  <si>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</si>
  <si>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</si>
  <si>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</si>
  <si>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</si>
  <si>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</si>
  <si>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</si>
  <si>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</si>
  <si>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</si>
  <si>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</si>
  <si>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</si>
  <si>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</si>
  <si>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</si>
  <si>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</si>
  <si>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</si>
  <si>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</si>
  <si>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</si>
  <si>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</si>
  <si>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</si>
  <si>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</si>
  <si>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</si>
  <si>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</si>
  <si>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</si>
  <si>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</si>
  <si>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</si>
  <si>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</si>
  <si>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</si>
  <si>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</si>
  <si>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</si>
  <si>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</si>
  <si>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</si>
  <si>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</si>
  <si>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</si>
  <si>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</si>
  <si>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</si>
  <si>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</si>
  <si>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</si>
  <si>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</si>
  <si>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</si>
  <si>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</si>
  <si>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</si>
  <si>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</si>
  <si>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</si>
  <si>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</si>
  <si>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</si>
  <si>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</si>
  <si>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</si>
  <si>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</si>
  <si>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</si>
  <si>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</si>
  <si>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</si>
  <si>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</si>
  <si>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</si>
  <si>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</si>
  <si>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</si>
  <si>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</si>
  <si>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</si>
  <si>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</si>
  <si>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</si>
  <si>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</si>
  <si>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</si>
  <si>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</si>
  <si>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</si>
  <si>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</si>
  <si>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</si>
  <si>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</si>
  <si>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</si>
  <si>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</si>
  <si>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</si>
  <si>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</si>
  <si>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</si>
  <si>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</si>
  <si>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</si>
  <si>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</si>
  <si>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</si>
  <si>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</si>
  <si>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</si>
  <si>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</si>
  <si>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</si>
  <si>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</si>
  <si>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</si>
  <si>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</si>
  <si>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</si>
  <si>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</si>
  <si>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</si>
  <si>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</si>
  <si>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</si>
  <si>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</si>
  <si>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</si>
  <si>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</si>
  <si>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</si>
  <si>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</si>
  <si>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</si>
  <si>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</si>
  <si>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</si>
  <si>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</si>
  <si>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</si>
  <si>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</si>
  <si>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</si>
  <si>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</si>
  <si>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</si>
  <si>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</si>
  <si>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</si>
  <si>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</si>
  <si>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</si>
  <si>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</si>
  <si>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</si>
  <si>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</si>
  <si>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</si>
  <si>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</si>
  <si>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</si>
  <si>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</si>
  <si>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</si>
  <si>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</si>
  <si>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</si>
  <si>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</si>
  <si>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</si>
  <si>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</si>
  <si>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</si>
  <si>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</si>
  <si>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</si>
  <si>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</si>
  <si>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</si>
  <si>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</si>
  <si>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</si>
  <si>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</si>
  <si>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</si>
  <si>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</si>
  <si>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</si>
  <si>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</si>
  <si>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</si>
  <si>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</si>
  <si>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</si>
  <si>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</si>
  <si>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</si>
  <si>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</si>
  <si>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</si>
  <si>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</si>
  <si>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</si>
  <si>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</si>
  <si>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</si>
  <si>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</si>
  <si>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</si>
  <si>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</si>
  <si>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</si>
  <si>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</si>
  <si>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</si>
  <si>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</si>
  <si>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</si>
  <si>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</si>
  <si>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</si>
  <si>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</si>
  <si>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</si>
  <si>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</si>
  <si>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</si>
  <si>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</si>
  <si>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</si>
  <si>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</si>
  <si>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</si>
  <si>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</si>
  <si>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</si>
  <si>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</si>
  <si>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</si>
  <si>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</si>
  <si>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</si>
  <si>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</si>
  <si>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</si>
  <si>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</si>
  <si>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</si>
  <si>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</si>
  <si>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</si>
  <si>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</si>
  <si>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</si>
  <si>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</si>
  <si>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</si>
  <si>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</si>
  <si>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</si>
  <si>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</si>
  <si>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</si>
  <si>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</si>
  <si>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</si>
  <si>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</si>
  <si>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</si>
  <si>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</si>
  <si>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</si>
  <si>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</si>
  <si>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</si>
  <si>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</si>
  <si>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</si>
  <si>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</si>
  <si>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</si>
  <si>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</si>
  <si>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</si>
  <si>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</si>
  <si>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</si>
  <si>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</si>
  <si>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</si>
  <si>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</si>
  <si>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</si>
  <si>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</si>
  <si>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</si>
  <si>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</si>
  <si>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</si>
  <si>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</si>
  <si>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</si>
  <si>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</si>
  <si>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</si>
  <si>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</si>
  <si>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</si>
  <si>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</si>
  <si>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</si>
  <si>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</si>
  <si>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</si>
  <si>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</si>
  <si>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</si>
  <si>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</si>
  <si>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</si>
  <si>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</si>
  <si>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</si>
  <si>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</si>
  <si>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</si>
  <si>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</si>
  <si>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</si>
  <si>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</si>
  <si>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</si>
  <si>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</si>
  <si>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</si>
  <si>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</si>
  <si>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</si>
  <si>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</si>
  <si>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</si>
  <si>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</si>
  <si>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</si>
  <si>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</si>
  <si>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</si>
  <si>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</si>
  <si>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</si>
  <si>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</si>
  <si>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</si>
  <si>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</si>
  <si>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</si>
  <si>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</si>
  <si>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</si>
  <si>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</si>
  <si>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</si>
  <si>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</si>
  <si>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</si>
  <si>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</si>
  <si>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</si>
  <si>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</si>
  <si>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</si>
  <si>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</si>
  <si>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</si>
  <si>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</si>
  <si>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</si>
  <si>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</si>
  <si>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</si>
  <si>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</si>
  <si>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</si>
  <si>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</si>
  <si>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</si>
  <si>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</si>
  <si>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</si>
  <si>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</si>
  <si>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</si>
  <si>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</si>
  <si>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</si>
  <si>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</si>
  <si>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</si>
  <si>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</si>
  <si>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</si>
  <si>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</si>
  <si>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</si>
  <si>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</si>
  <si>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</si>
  <si>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</si>
  <si>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</si>
  <si>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</si>
  <si>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</si>
  <si>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</si>
  <si>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</si>
  <si>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</si>
  <si>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</si>
  <si>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</si>
  <si>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</si>
  <si>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</si>
  <si>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</si>
  <si>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</si>
  <si>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</si>
  <si>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</si>
  <si>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</si>
  <si>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</si>
  <si>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</si>
  <si>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</si>
  <si>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</si>
  <si>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</si>
  <si>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</si>
  <si>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</si>
  <si>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</si>
  <si>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</si>
  <si>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</si>
  <si>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</si>
  <si>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</si>
  <si>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</si>
  <si>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</si>
  <si>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</si>
  <si>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</si>
  <si>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</si>
  <si>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</si>
  <si>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</si>
  <si>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</si>
  <si>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</si>
  <si>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</si>
  <si>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</si>
  <si>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</si>
  <si>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</si>
  <si>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</si>
  <si>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</si>
  <si>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</si>
  <si>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</si>
  <si>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</si>
  <si>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</si>
  <si>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</si>
  <si>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</si>
  <si>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</si>
  <si>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</si>
  <si>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</si>
  <si>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</si>
  <si>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</si>
  <si>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</si>
  <si>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</si>
  <si>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</si>
  <si>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</si>
  <si>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</si>
  <si>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</si>
  <si>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</si>
  <si>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</si>
  <si>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</si>
  <si>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</si>
  <si>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</si>
  <si>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</si>
  <si>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</si>
  <si>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</si>
  <si>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</si>
  <si>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</si>
  <si>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</si>
  <si>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</si>
  <si>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</si>
  <si>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</si>
  <si>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</si>
  <si>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</si>
  <si>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</si>
  <si>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</si>
  <si>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</si>
  <si>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</si>
  <si>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</si>
  <si>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</si>
  <si>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</si>
  <si>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</si>
  <si>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</si>
  <si>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</si>
  <si>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</si>
  <si>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</si>
  <si>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</si>
  <si>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</si>
  <si>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</si>
  <si>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</si>
  <si>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</si>
  <si>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</si>
  <si>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</si>
  <si>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</si>
  <si>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</si>
  <si>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</si>
  <si>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</si>
  <si>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</si>
  <si>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</si>
  <si>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</si>
  <si>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</si>
  <si>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</si>
  <si>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</si>
  <si>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</si>
  <si>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</si>
  <si>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</si>
  <si>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</si>
  <si>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</si>
  <si>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</si>
  <si>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</si>
  <si>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</si>
  <si>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</si>
  <si>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</si>
  <si>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</si>
  <si>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</si>
  <si>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</si>
  <si>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</si>
  <si>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</si>
  <si>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</si>
  <si>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</si>
  <si>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</si>
  <si>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</si>
  <si>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</si>
  <si>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</si>
  <si>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</si>
  <si>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</si>
  <si>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</si>
  <si>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</si>
  <si>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</si>
  <si>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</si>
  <si>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</si>
  <si>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</si>
  <si>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</si>
  <si>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</si>
  <si>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</si>
  <si>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</si>
  <si>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</si>
  <si>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</si>
  <si>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</si>
  <si>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</si>
  <si>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</si>
  <si>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</si>
  <si>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</si>
  <si>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</si>
  <si>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</si>
  <si>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</si>
  <si>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</si>
  <si>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</si>
  <si>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</si>
  <si>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</si>
  <si>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</si>
  <si>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</si>
  <si>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</si>
  <si>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</si>
  <si>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</si>
  <si>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</si>
  <si>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</si>
  <si>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</si>
  <si>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</si>
  <si>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</si>
  <si>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</si>
  <si>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</si>
  <si>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</si>
  <si>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</si>
  <si>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</si>
  <si>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</si>
  <si>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</si>
  <si>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</si>
  <si>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</si>
  <si>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</si>
  <si>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</si>
  <si>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</si>
  <si>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</si>
  <si>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</si>
  <si>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</si>
  <si>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</si>
  <si>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</si>
  <si>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</si>
  <si>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</si>
  <si>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</si>
  <si>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</si>
  <si>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</si>
  <si>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</si>
  <si>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</si>
  <si>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</si>
  <si>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</si>
  <si>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</si>
  <si>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</si>
  <si>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</si>
  <si>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</si>
  <si>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</si>
  <si>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</si>
  <si>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</si>
  <si>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</si>
  <si>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</si>
  <si>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</si>
  <si>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</si>
  <si>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</si>
  <si>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</si>
  <si>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</si>
  <si>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</si>
  <si>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</si>
  <si>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</si>
  <si>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</si>
  <si>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</si>
  <si>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</si>
  <si>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</si>
  <si>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</si>
  <si>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</si>
  <si>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</si>
  <si>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</si>
  <si>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</si>
  <si>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</si>
  <si>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</si>
  <si>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</si>
  <si>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</si>
  <si>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</si>
  <si>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</si>
  <si>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</si>
  <si>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</si>
  <si>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</si>
  <si>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</si>
  <si>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</si>
  <si>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</si>
  <si>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</si>
  <si>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</si>
  <si>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</si>
  <si>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</si>
  <si>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</si>
  <si>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</si>
  <si>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</si>
  <si>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</si>
  <si>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</si>
  <si>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</si>
  <si>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</si>
  <si>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</si>
  <si>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</si>
  <si>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</si>
  <si>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</si>
  <si>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</si>
  <si>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</si>
  <si>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</si>
  <si>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</si>
  <si>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</si>
  <si>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</si>
  <si>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</si>
  <si>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</si>
  <si>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</si>
  <si>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</si>
  <si>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</si>
  <si>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</si>
  <si>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</si>
  <si>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</si>
  <si>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</si>
  <si>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</si>
  <si>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</si>
  <si>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</si>
  <si>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</si>
  <si>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</si>
  <si>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</si>
  <si>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</si>
  <si>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</si>
  <si>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</si>
  <si>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</si>
  <si>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</si>
  <si>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</si>
  <si>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</si>
  <si>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</si>
  <si>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</si>
  <si>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</si>
  <si>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</si>
  <si>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</si>
  <si>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</si>
  <si>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</si>
  <si>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</si>
  <si>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</si>
  <si>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</si>
  <si>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</si>
  <si>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</si>
  <si>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</si>
  <si>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</si>
  <si>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</si>
  <si>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</si>
  <si>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</si>
  <si>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</si>
  <si>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</si>
  <si>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</si>
  <si>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</si>
  <si>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</si>
  <si>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</si>
  <si>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</si>
  <si>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</si>
  <si>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</si>
  <si>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</si>
  <si>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</si>
  <si>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</si>
  <si>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</si>
  <si>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</si>
  <si>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</si>
  <si>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</si>
  <si>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</si>
  <si>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</si>
  <si>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</si>
  <si>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</si>
  <si>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</si>
  <si>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</si>
  <si>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</si>
  <si>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</si>
  <si>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</si>
  <si>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</si>
  <si>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</si>
  <si>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</si>
  <si>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</si>
  <si>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</si>
  <si>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</si>
  <si>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</si>
  <si>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</si>
  <si>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</si>
  <si>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</si>
  <si>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</si>
  <si>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</si>
  <si>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</si>
  <si>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</si>
  <si>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</si>
  <si>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</si>
  <si>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</si>
  <si>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</si>
  <si>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</si>
  <si>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</si>
  <si>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</si>
  <si>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</si>
  <si>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</si>
  <si>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</si>
  <si>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</si>
  <si>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</si>
  <si>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</si>
  <si>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</si>
  <si>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</si>
  <si>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</si>
  <si>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</si>
  <si>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</si>
  <si>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</si>
  <si>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</si>
  <si>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</si>
  <si>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</si>
  <si>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</si>
  <si>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</si>
  <si>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</si>
  <si>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</si>
  <si>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</si>
  <si>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</si>
  <si>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</si>
  <si>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</si>
  <si>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</si>
  <si>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</si>
  <si>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</si>
  <si>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</si>
  <si>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</si>
  <si>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</si>
  <si>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</si>
  <si>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</si>
  <si>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</si>
  <si>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</si>
  <si>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</si>
  <si>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</si>
  <si>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</si>
  <si>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</si>
  <si>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</si>
  <si>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</si>
  <si>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</si>
  <si>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</si>
  <si>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</si>
  <si>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</si>
  <si>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</si>
  <si>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</si>
  <si>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</si>
  <si>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</si>
  <si>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</si>
  <si>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</si>
  <si>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</si>
  <si>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</si>
  <si>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</si>
  <si>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</si>
  <si>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</si>
  <si>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</si>
  <si>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</si>
  <si>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</si>
  <si>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</si>
  <si>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</si>
  <si>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</si>
  <si>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</si>
  <si>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</si>
  <si>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</si>
  <si>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</si>
  <si>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</si>
  <si>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</si>
  <si>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</si>
  <si>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</si>
  <si>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</si>
  <si>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</si>
  <si>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</si>
  <si>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</si>
  <si>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</si>
  <si>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</si>
  <si>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</si>
  <si>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</si>
  <si>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</si>
  <si>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</si>
  <si>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</si>
  <si>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</si>
  <si>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</si>
  <si>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</si>
  <si>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</si>
  <si>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</si>
  <si>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</si>
  <si>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</si>
  <si>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</si>
  <si>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</si>
  <si>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</si>
  <si>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</si>
  <si>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</si>
  <si>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</si>
  <si>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</si>
  <si>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</si>
  <si>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</si>
  <si>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</si>
  <si>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</si>
  <si>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</si>
  <si>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</si>
  <si>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</si>
  <si>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</si>
  <si>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</si>
  <si>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</si>
  <si>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</si>
  <si>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</si>
  <si>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</si>
  <si>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</si>
  <si>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</si>
  <si>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</si>
  <si>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</si>
  <si>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</si>
  <si>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</si>
  <si>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</si>
  <si>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</si>
  <si>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</si>
  <si>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</si>
  <si>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</si>
  <si>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</si>
  <si>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</si>
  <si>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</si>
  <si>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</si>
  <si>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</si>
  <si>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</si>
  <si>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</si>
  <si>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</si>
  <si>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</si>
  <si>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</si>
  <si>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</si>
  <si>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</si>
  <si>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</si>
  <si>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</si>
  <si>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</si>
  <si>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</si>
  <si>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</si>
  <si>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</si>
  <si>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</si>
  <si>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</si>
  <si>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</si>
  <si>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</si>
  <si>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</si>
  <si>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</si>
  <si>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</si>
  <si>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</si>
  <si>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</si>
  <si>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</si>
  <si>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</si>
  <si>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</si>
  <si>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</si>
  <si>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</si>
  <si>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</si>
  <si>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</si>
  <si>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</si>
  <si>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</si>
  <si>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</si>
  <si>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</si>
  <si>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</si>
  <si>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</si>
  <si>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</si>
  <si>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</si>
  <si>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</si>
  <si>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</si>
  <si>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</si>
  <si>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</si>
  <si>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</si>
  <si>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</si>
  <si>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</si>
  <si>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</si>
  <si>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</si>
  <si>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</si>
  <si>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</si>
  <si>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</si>
  <si>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</si>
  <si>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</si>
  <si>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</si>
  <si>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</si>
  <si>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</si>
  <si>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</si>
  <si>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</si>
  <si>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</si>
  <si>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</si>
  <si>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</si>
  <si>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</si>
  <si>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</si>
  <si>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</si>
  <si>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</si>
  <si>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</si>
  <si>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</si>
  <si>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</si>
  <si>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</si>
  <si>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</si>
  <si>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</si>
  <si>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</si>
  <si>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</si>
  <si>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</si>
  <si>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</si>
  <si>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</si>
  <si>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</si>
  <si>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</si>
  <si>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</si>
  <si>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</si>
  <si>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</si>
  <si>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</si>
  <si>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</si>
  <si>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</si>
  <si>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</si>
  <si>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</si>
  <si>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</si>
  <si>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</si>
  <si>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</si>
  <si>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</si>
  <si>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</si>
  <si>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</si>
  <si>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</si>
  <si>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</si>
  <si>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</si>
  <si>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</si>
  <si>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</si>
  <si>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</si>
  <si>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</si>
  <si>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</si>
  <si>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</si>
  <si>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</si>
  <si>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</si>
  <si>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</si>
  <si>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</si>
  <si>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</si>
  <si>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</si>
  <si>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</si>
  <si>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</si>
  <si>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</si>
  <si>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</si>
  <si>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</si>
  <si>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</si>
  <si>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</si>
  <si>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</si>
  <si>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</si>
  <si>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</si>
  <si>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</si>
  <si>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</si>
  <si>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</si>
  <si>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</si>
  <si>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</si>
  <si>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</si>
  <si>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</si>
  <si>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</si>
  <si>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</si>
  <si>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</si>
  <si>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</si>
  <si>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</si>
  <si>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</si>
  <si>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</si>
  <si>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</si>
  <si>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</si>
  <si>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</si>
  <si>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</si>
  <si>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</si>
  <si>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</si>
  <si>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</si>
  <si>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</si>
  <si>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</si>
  <si>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</si>
  <si>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</si>
  <si>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</si>
  <si>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</si>
  <si>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</si>
  <si>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</si>
  <si>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</si>
  <si>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</si>
  <si>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</si>
  <si>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</si>
  <si>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</si>
  <si>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</si>
  <si>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</si>
  <si>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</si>
  <si>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</si>
  <si>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</si>
  <si>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</si>
  <si>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</si>
  <si>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</si>
  <si>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</si>
  <si>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</si>
  <si>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</si>
  <si>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</si>
  <si>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</si>
  <si>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</si>
  <si>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</si>
  <si>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</si>
  <si>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</si>
  <si>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</si>
  <si>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</si>
  <si>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</si>
  <si>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</si>
  <si>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</si>
  <si>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</si>
  <si>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</si>
  <si>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</si>
  <si>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</si>
  <si>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</si>
  <si>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</si>
  <si>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</si>
  <si>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</si>
  <si>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</si>
  <si>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</si>
  <si>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</si>
  <si>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</si>
  <si>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</si>
  <si>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</si>
  <si>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</si>
  <si>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</si>
  <si>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</si>
  <si>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</si>
  <si>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</si>
  <si>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</si>
  <si>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</si>
  <si>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</si>
  <si>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</si>
  <si>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</si>
  <si>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</si>
  <si>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</si>
  <si>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</si>
  <si>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</si>
  <si>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</si>
  <si>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</si>
  <si>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</si>
  <si>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</si>
  <si>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</si>
  <si>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</si>
  <si>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</si>
  <si>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</si>
  <si>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</si>
  <si>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</si>
  <si>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</si>
  <si>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</si>
  <si>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</si>
  <si>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</si>
  <si>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</si>
  <si>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</si>
  <si>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</si>
  <si>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</si>
  <si>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</si>
  <si>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</si>
  <si>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</si>
  <si>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</si>
  <si>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</si>
  <si>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</si>
  <si>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</si>
  <si>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</si>
  <si>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</si>
  <si>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</si>
  <si>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</si>
  <si>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</si>
  <si>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</si>
  <si>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</si>
  <si>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</si>
  <si>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</si>
  <si>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</si>
  <si>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</si>
  <si>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</si>
  <si>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</si>
  <si>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</si>
  <si>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</si>
  <si>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</si>
  <si>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</si>
  <si>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</si>
  <si>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</si>
  <si>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</si>
  <si>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</si>
  <si>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</si>
  <si>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</si>
  <si>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</si>
  <si>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</si>
  <si>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</si>
  <si>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</si>
  <si>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</si>
  <si>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</si>
  <si>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</si>
  <si>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</si>
  <si>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</si>
  <si>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</si>
  <si>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</si>
  <si>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</si>
  <si>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</si>
  <si>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</si>
  <si>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</si>
  <si>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</si>
  <si>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</si>
  <si>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</si>
  <si>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</si>
  <si>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</si>
  <si>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</si>
  <si>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</si>
  <si>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</si>
  <si>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</si>
  <si>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</si>
  <si>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</si>
  <si>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</si>
  <si>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</si>
  <si>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</si>
  <si>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</si>
  <si>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</si>
  <si>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</si>
  <si>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</si>
  <si>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</si>
  <si>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</si>
  <si>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</si>
  <si>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</si>
  <si>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</si>
  <si>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</si>
  <si>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</si>
  <si>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</si>
  <si>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</si>
  <si>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</si>
  <si>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</si>
  <si>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</si>
  <si>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</si>
  <si>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</si>
  <si>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</si>
  <si>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</si>
  <si>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</si>
  <si>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</si>
  <si>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</si>
  <si>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</si>
  <si>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</si>
  <si>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</si>
  <si>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</si>
  <si>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</si>
  <si>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</si>
  <si>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</si>
  <si>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</si>
  <si>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</si>
  <si>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</si>
  <si>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</si>
  <si>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</si>
  <si>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</si>
  <si>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</si>
  <si>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</si>
  <si>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</si>
  <si>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</si>
  <si>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</si>
  <si>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</si>
  <si>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</si>
  <si>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</si>
  <si>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</si>
  <si>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</si>
  <si>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</si>
  <si>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</si>
  <si>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</si>
  <si>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</si>
  <si>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</si>
  <si>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</si>
  <si>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</si>
  <si>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</si>
  <si>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</si>
  <si>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</si>
  <si>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</si>
  <si>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</si>
  <si>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</si>
  <si>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</si>
  <si>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</si>
  <si>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</si>
  <si>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</si>
  <si>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</si>
  <si>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</si>
  <si>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</si>
  <si>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</si>
  <si>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</si>
  <si>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</si>
  <si>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</si>
  <si>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</si>
  <si>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</si>
  <si>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</si>
  <si>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</si>
  <si>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</si>
  <si>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</si>
  <si>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</si>
  <si>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</si>
  <si>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</si>
  <si>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</si>
  <si>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</si>
  <si>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</si>
  <si>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</si>
  <si>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</si>
  <si>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</si>
  <si>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</si>
  <si>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</si>
  <si>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</si>
  <si>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</si>
  <si>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</si>
  <si>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</si>
  <si>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</si>
  <si>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</si>
  <si>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</si>
  <si>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</si>
  <si>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</si>
  <si>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</si>
  <si>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</si>
  <si>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</si>
  <si>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</si>
  <si>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</si>
  <si>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</si>
  <si>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</si>
  <si>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</si>
  <si>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</si>
  <si>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</si>
  <si>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</si>
  <si>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</si>
  <si>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</si>
  <si>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</si>
  <si>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</si>
  <si>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</si>
  <si>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</si>
  <si>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</si>
  <si>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</si>
  <si>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</si>
  <si>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</si>
  <si>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</si>
  <si>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</si>
  <si>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</si>
  <si>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</si>
  <si>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</si>
  <si>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</si>
  <si>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</si>
  <si>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</si>
  <si>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</si>
  <si>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</si>
  <si>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</si>
  <si>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</si>
  <si>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</si>
  <si>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</si>
  <si>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</si>
  <si>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</si>
  <si>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</si>
  <si>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</si>
  <si>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</si>
  <si>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</si>
  <si>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</si>
  <si>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</si>
  <si>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</si>
  <si>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</si>
  <si>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</si>
  <si>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</si>
  <si>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</si>
  <si>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</si>
  <si>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</si>
  <si>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</si>
  <si>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</si>
  <si>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</si>
  <si>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</si>
  <si>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</si>
  <si>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</si>
  <si>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</si>
  <si>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</si>
  <si>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</si>
  <si>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</si>
  <si>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</si>
  <si>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</si>
  <si>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</si>
  <si>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</si>
  <si>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</si>
  <si>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</si>
  <si>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</si>
  <si>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</si>
  <si>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</si>
  <si>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</si>
  <si>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</si>
  <si>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</si>
  <si>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</si>
  <si>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</si>
  <si>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</si>
  <si>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</si>
  <si>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</si>
  <si>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</si>
  <si>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</si>
  <si>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</si>
  <si>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</si>
  <si>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</si>
  <si>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</si>
  <si>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</si>
  <si>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</si>
  <si>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</si>
  <si>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</si>
  <si>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</si>
  <si>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</si>
  <si>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</si>
  <si>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</si>
  <si>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</si>
  <si>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</si>
  <si>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</si>
  <si>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</si>
  <si>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</si>
  <si>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</si>
  <si>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</si>
  <si>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</si>
  <si>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</si>
  <si>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</si>
  <si>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</si>
  <si>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</si>
  <si>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</si>
  <si>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</si>
  <si>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</si>
  <si>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</si>
  <si>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</si>
  <si>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</si>
  <si>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</si>
  <si>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</si>
  <si>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</si>
  <si>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</si>
  <si>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</si>
  <si>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</si>
  <si>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</si>
  <si>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</si>
  <si>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</si>
  <si>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</si>
  <si>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</si>
  <si>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</si>
  <si>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</si>
  <si>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</si>
  <si>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</si>
  <si>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</si>
  <si>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</si>
  <si>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</si>
  <si>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</si>
  <si>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</si>
  <si>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</si>
  <si>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</si>
  <si>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</si>
  <si>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</si>
  <si>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</si>
  <si>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</si>
  <si>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</si>
  <si>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</si>
  <si>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</si>
  <si>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</si>
  <si>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</si>
  <si>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</si>
  <si>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</si>
  <si>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</si>
  <si>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</si>
  <si>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</si>
  <si>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</si>
  <si>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</si>
  <si>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</si>
  <si>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</si>
  <si>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</si>
  <si>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</si>
  <si>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</si>
  <si>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</si>
  <si>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</si>
  <si>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</si>
  <si>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</si>
  <si>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</si>
  <si>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</si>
  <si>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</si>
  <si>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</si>
  <si>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</si>
  <si>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</si>
  <si>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</si>
  <si>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</si>
  <si>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</si>
  <si>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</si>
  <si>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</si>
  <si>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</si>
  <si>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</si>
  <si>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</si>
  <si>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</si>
  <si>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</si>
  <si>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</si>
  <si>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</si>
  <si>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</si>
  <si>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</si>
  <si>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</si>
  <si>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</si>
  <si>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</si>
  <si>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</si>
  <si>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</si>
  <si>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</si>
  <si>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</si>
  <si>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</si>
  <si>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</si>
  <si>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</si>
  <si>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</si>
  <si>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</si>
  <si>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</si>
  <si>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</si>
  <si>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</si>
  <si>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</si>
  <si>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</si>
  <si>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</si>
  <si>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</si>
  <si>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</si>
  <si>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</si>
  <si>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</si>
  <si>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</si>
  <si>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</si>
  <si>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</si>
  <si>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</si>
  <si>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</si>
  <si>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</si>
  <si>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</si>
  <si>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</si>
  <si>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</si>
  <si>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</si>
  <si>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</si>
  <si>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</si>
  <si>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</si>
  <si>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</si>
  <si>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</si>
  <si>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</si>
  <si>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</si>
  <si>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</si>
  <si>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</si>
  <si>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</si>
  <si>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</si>
  <si>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</si>
  <si>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</si>
  <si>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</si>
  <si>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</si>
  <si>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</si>
  <si>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</si>
  <si>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</si>
  <si>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</si>
  <si>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</si>
  <si>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</si>
  <si>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</si>
  <si>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</si>
  <si>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</si>
  <si>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</si>
  <si>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</si>
  <si>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</si>
  <si>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</si>
  <si>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</si>
  <si>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</si>
  <si>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</si>
  <si>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</si>
  <si>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</si>
  <si>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</si>
  <si>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</si>
  <si>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</si>
  <si>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</si>
  <si>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</si>
  <si>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</si>
  <si>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</si>
  <si>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</si>
  <si>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</si>
  <si>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</si>
  <si>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</si>
  <si>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</si>
  <si>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</si>
  <si>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</si>
  <si>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</si>
  <si>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</si>
  <si>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</si>
  <si>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</si>
  <si>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</si>
  <si>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</si>
  <si>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</si>
  <si>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</si>
  <si>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</si>
  <si>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</si>
  <si>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</si>
  <si>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</si>
  <si>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</si>
  <si>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</si>
  <si>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</si>
  <si>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</si>
  <si>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</si>
  <si>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</si>
  <si>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</si>
  <si>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</si>
  <si>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</si>
  <si>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</si>
  <si>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</si>
  <si>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</si>
  <si>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</si>
  <si>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</si>
  <si>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</si>
  <si>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</si>
  <si>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</si>
  <si>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</si>
  <si>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</si>
  <si>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</si>
  <si>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</si>
  <si>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</si>
  <si>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</si>
  <si>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</si>
  <si>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</si>
  <si>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</si>
  <si>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</si>
  <si>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</si>
  <si>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</si>
  <si>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</si>
  <si>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</si>
  <si>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</si>
  <si>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</si>
  <si>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</si>
  <si>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</si>
  <si>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</si>
  <si>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</si>
  <si>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</si>
  <si>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</si>
  <si>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</si>
  <si>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</si>
  <si>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</si>
  <si>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</si>
  <si>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</si>
  <si>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</si>
  <si>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</si>
  <si>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</si>
  <si>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</si>
  <si>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</si>
  <si>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</si>
  <si>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</si>
  <si>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</si>
  <si>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</si>
  <si>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</si>
  <si>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</si>
  <si>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</si>
  <si>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</si>
  <si>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</si>
  <si>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</si>
  <si>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</si>
  <si>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</si>
  <si>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</si>
  <si>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</si>
  <si>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</si>
  <si>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</si>
  <si>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</si>
  <si>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</si>
  <si>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</si>
  <si>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</si>
  <si>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</si>
  <si>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</si>
  <si>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</si>
  <si>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</si>
  <si>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</si>
  <si>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</si>
  <si>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</si>
  <si>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</si>
  <si>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</si>
  <si>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</si>
  <si>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</si>
  <si>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</si>
  <si>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</si>
  <si>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</si>
  <si>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</si>
  <si>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</si>
  <si>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</si>
  <si>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</si>
  <si>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</si>
  <si>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</si>
  <si>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</si>
  <si>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</si>
  <si>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</si>
  <si>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</si>
  <si>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</si>
  <si>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</si>
  <si>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</si>
  <si>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</si>
  <si>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</si>
  <si>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</si>
  <si>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</si>
  <si>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</si>
  <si>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</si>
  <si>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</si>
  <si>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</si>
  <si>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</si>
  <si>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</si>
  <si>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</si>
  <si>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</si>
  <si>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</si>
  <si>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</si>
  <si>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</si>
  <si>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</si>
  <si>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</si>
  <si>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</si>
  <si>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</si>
  <si>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</si>
  <si>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</si>
  <si>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</si>
  <si>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</si>
  <si>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</si>
  <si>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</si>
  <si>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</si>
  <si>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</si>
  <si>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</si>
  <si>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</si>
  <si>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</si>
  <si>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</si>
  <si>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</si>
  <si>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</si>
  <si>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</si>
  <si>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</si>
  <si>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</si>
  <si>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</si>
  <si>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</si>
  <si>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</si>
  <si>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</si>
  <si>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</si>
  <si>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</si>
  <si>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</si>
  <si>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</si>
  <si>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</si>
  <si>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</si>
  <si>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</si>
  <si>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</si>
  <si>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</si>
  <si>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</si>
  <si>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</si>
  <si>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</si>
  <si>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</si>
  <si>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</si>
  <si>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</si>
  <si>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</si>
  <si>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</si>
  <si>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</si>
  <si>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</si>
  <si>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</si>
  <si>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</si>
  <si>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</si>
  <si>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</si>
  <si>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</si>
  <si>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</si>
  <si>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</si>
  <si>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</si>
  <si>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</si>
  <si>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</si>
  <si>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</si>
  <si>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</si>
  <si>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</si>
  <si>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</si>
  <si>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</si>
  <si>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</si>
  <si>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</si>
  <si>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</si>
  <si>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</si>
  <si>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</si>
  <si>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</si>
  <si>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</si>
  <si>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</si>
  <si>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</si>
  <si>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</si>
  <si>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</si>
  <si>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</si>
  <si>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</si>
  <si>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</si>
  <si>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</si>
  <si>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</si>
  <si>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</si>
  <si>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</si>
  <si>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</si>
  <si>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</si>
  <si>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</si>
  <si>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</si>
  <si>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</si>
  <si>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</si>
  <si>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</si>
  <si>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</si>
  <si>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</si>
  <si>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</si>
  <si>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</si>
  <si>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</si>
  <si>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</si>
  <si>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</si>
  <si>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</si>
  <si>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</si>
  <si>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</si>
  <si>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</si>
  <si>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</si>
  <si>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</si>
  <si>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</si>
  <si>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</si>
  <si>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</si>
  <si>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</si>
  <si>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</si>
  <si>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</si>
  <si>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</si>
  <si>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</si>
  <si>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</si>
  <si>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</si>
  <si>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</si>
  <si>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</si>
  <si>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</si>
  <si>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</si>
  <si>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</si>
  <si>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</si>
  <si>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</si>
  <si>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</si>
  <si>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</si>
  <si>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</si>
  <si>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</si>
  <si>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</si>
  <si>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</si>
  <si>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</si>
  <si>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</si>
  <si>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</si>
  <si>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</si>
  <si>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</si>
  <si>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</si>
  <si>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</si>
  <si>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</si>
  <si>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</si>
  <si>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</si>
  <si>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</si>
  <si>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</si>
  <si>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</si>
  <si>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</si>
  <si>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</si>
  <si>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</si>
  <si>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</si>
  <si>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</si>
  <si>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</si>
  <si>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</si>
  <si>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</si>
  <si>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</si>
  <si>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</si>
  <si>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</si>
  <si>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</si>
  <si>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</si>
  <si>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</si>
  <si>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</si>
  <si>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</si>
  <si>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</si>
  <si>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</si>
  <si>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</si>
  <si>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</si>
  <si>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</si>
  <si>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</si>
  <si>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</si>
  <si>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</si>
  <si>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</si>
  <si>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</si>
  <si>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</si>
  <si>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</si>
  <si>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</si>
  <si>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</si>
  <si>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</si>
  <si>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</si>
  <si>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</si>
  <si>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</si>
  <si>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</si>
  <si>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</si>
  <si>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</si>
  <si>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</si>
  <si>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</si>
  <si>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</si>
  <si>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</si>
  <si>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</si>
  <si>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</si>
  <si>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</si>
  <si>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</si>
  <si>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</si>
  <si>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</si>
  <si>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</si>
  <si>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</si>
  <si>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</si>
  <si>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</si>
  <si>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</si>
  <si>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</si>
  <si>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</si>
  <si>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</si>
  <si>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</si>
  <si>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</si>
  <si>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</si>
  <si>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</si>
  <si>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</si>
  <si>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</si>
  <si>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</si>
  <si>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</si>
  <si>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</si>
  <si>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</si>
  <si>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</si>
  <si>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</si>
  <si>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</si>
  <si>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</si>
  <si>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</si>
  <si>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</si>
  <si>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</si>
  <si>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</si>
  <si>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</si>
  <si>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</si>
  <si>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</si>
  <si>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</si>
  <si>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</si>
  <si>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</si>
  <si>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</si>
  <si>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</si>
  <si>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</si>
  <si>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</si>
  <si>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</si>
  <si>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</si>
  <si>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</si>
  <si>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</si>
  <si>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</si>
  <si>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</si>
  <si>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</si>
  <si>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</si>
  <si>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</si>
  <si>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</si>
  <si>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</si>
  <si>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</si>
  <si>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</si>
  <si>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</si>
  <si>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</si>
  <si>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</si>
  <si>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</si>
  <si>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</si>
  <si>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</si>
  <si>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</si>
  <si>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</si>
  <si>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</si>
  <si>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</si>
  <si>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</si>
  <si>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</si>
  <si>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</si>
  <si>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</si>
  <si>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</si>
  <si>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</si>
  <si>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</si>
  <si>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</si>
  <si>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</si>
  <si>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</si>
  <si>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</si>
  <si>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</si>
  <si>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</si>
  <si>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</si>
  <si>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</si>
  <si>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</si>
  <si>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</si>
  <si>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</si>
  <si>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</si>
  <si>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</si>
  <si>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</si>
  <si>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</si>
  <si>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</si>
  <si>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</si>
  <si>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</si>
  <si>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</si>
  <si>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</si>
  <si>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</si>
  <si>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</si>
  <si>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</si>
  <si>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</si>
  <si>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</si>
  <si>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</si>
  <si>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</si>
  <si>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</si>
  <si>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</si>
  <si>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</si>
  <si>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</si>
  <si>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</si>
  <si>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</si>
  <si>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</si>
  <si>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</si>
  <si>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</si>
  <si>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</si>
  <si>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</si>
  <si>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</si>
  <si>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</si>
  <si>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</si>
  <si>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</si>
  <si>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</si>
  <si>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</si>
  <si>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</si>
  <si>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</si>
  <si>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</si>
  <si>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</si>
  <si>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</si>
  <si>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</si>
  <si>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</si>
  <si>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</si>
  <si>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</si>
  <si>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</si>
  <si>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</si>
  <si>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</si>
  <si>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</si>
  <si>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</si>
  <si>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</si>
  <si>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</si>
  <si>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</si>
  <si>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</si>
  <si>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</si>
  <si>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</si>
  <si>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</si>
  <si>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</si>
  <si>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</si>
  <si>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</si>
  <si>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</si>
  <si>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</si>
  <si>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</si>
  <si>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</si>
  <si>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</si>
  <si>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</si>
  <si>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</si>
  <si>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</si>
  <si>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</si>
  <si>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</si>
  <si>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</si>
  <si>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</si>
  <si>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</si>
  <si>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</si>
  <si>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</si>
  <si>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</si>
  <si>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</si>
  <si>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</si>
  <si>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</si>
  <si>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</si>
  <si>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</si>
  <si>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</si>
  <si>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</si>
  <si>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</si>
  <si>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</si>
  <si>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</si>
  <si>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</si>
  <si>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</si>
  <si>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</si>
  <si>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</si>
  <si>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</si>
  <si>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</si>
  <si>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</si>
  <si>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</si>
  <si>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</si>
  <si>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</si>
  <si>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</si>
  <si>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</si>
  <si>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</si>
  <si>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</si>
  <si>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</si>
  <si>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</si>
  <si>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</si>
  <si>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</si>
  <si>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</si>
  <si>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</si>
  <si>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</si>
  <si>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</si>
  <si>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</si>
  <si>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</si>
  <si>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</si>
  <si>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</si>
  <si>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</si>
  <si>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</si>
  <si>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</si>
  <si>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</si>
  <si>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</si>
  <si>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</si>
  <si>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</si>
  <si>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</si>
  <si>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</si>
  <si>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</si>
  <si>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</si>
  <si>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</si>
  <si>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</si>
  <si>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</si>
  <si>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</si>
  <si>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</si>
  <si>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</si>
  <si>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</si>
  <si>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</si>
  <si>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</si>
  <si>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</si>
  <si>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</si>
  <si>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</si>
  <si>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</si>
  <si>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</si>
  <si>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</si>
  <si>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</si>
  <si>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</si>
  <si>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</si>
  <si>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</si>
  <si>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</si>
  <si>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</si>
  <si>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</si>
  <si>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</si>
  <si>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</si>
  <si>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</si>
  <si>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</si>
  <si>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</si>
  <si>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</si>
  <si>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</si>
  <si>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</si>
  <si>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</si>
  <si>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</si>
  <si>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</si>
  <si>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</si>
  <si>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</si>
  <si>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</si>
  <si>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</si>
  <si>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</si>
  <si>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</si>
  <si>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</si>
  <si>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</si>
  <si>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</si>
  <si>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</si>
  <si>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</si>
  <si>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</si>
  <si>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</si>
  <si>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</si>
  <si>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</si>
  <si>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</si>
  <si>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</si>
  <si>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</si>
  <si>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</si>
  <si>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</si>
  <si>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</si>
  <si>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</si>
  <si>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</si>
  <si>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</si>
  <si>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</si>
  <si>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</si>
  <si>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</si>
  <si>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</si>
  <si>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</si>
  <si>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</si>
  <si>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</si>
  <si>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</si>
  <si>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</si>
  <si>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</si>
  <si>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</si>
  <si>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</si>
  <si>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</si>
  <si>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</si>
  <si>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</si>
  <si>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</si>
  <si>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</si>
  <si>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</si>
  <si>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</si>
  <si>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</si>
  <si>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</si>
  <si>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</si>
  <si>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</si>
  <si>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</si>
  <si>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</si>
  <si>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</si>
  <si>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</si>
  <si>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</si>
  <si>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</si>
  <si>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</si>
  <si>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</si>
  <si>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</si>
  <si>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</si>
  <si>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</si>
  <si>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</si>
  <si>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</si>
  <si>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</si>
  <si>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</si>
  <si>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</si>
  <si>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</si>
  <si>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</si>
  <si>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</si>
  <si>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</si>
  <si>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</si>
  <si>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</si>
  <si>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</si>
  <si>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</si>
  <si>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</si>
  <si>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</si>
  <si>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</si>
  <si>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</si>
  <si>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</si>
  <si>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</si>
  <si>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</si>
  <si>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</si>
  <si>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</si>
  <si>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</si>
  <si>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</si>
  <si>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</si>
  <si>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</si>
  <si>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</si>
  <si>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</si>
  <si>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</si>
  <si>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</si>
  <si>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</si>
  <si>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</si>
  <si>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</si>
  <si>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</si>
  <si>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</si>
  <si>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</si>
  <si>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</si>
  <si>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</si>
  <si>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</si>
  <si>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</si>
  <si>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</si>
  <si>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</si>
  <si>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</si>
  <si>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</si>
  <si>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</si>
  <si>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</si>
  <si>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</si>
  <si>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</si>
  <si>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</si>
  <si>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</si>
  <si>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</si>
  <si>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</si>
  <si>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</si>
  <si>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</si>
  <si>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</si>
  <si>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</si>
  <si>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</si>
  <si>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</si>
  <si>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</si>
  <si>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</si>
  <si>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</si>
  <si>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</si>
  <si>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</si>
  <si>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</si>
  <si>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</si>
  <si>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</si>
  <si>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</si>
  <si>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</si>
  <si>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</si>
  <si>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</si>
  <si>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</si>
  <si>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</si>
  <si>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</si>
  <si>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</si>
  <si>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</si>
  <si>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</si>
  <si>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</si>
  <si>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</si>
  <si>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</si>
  <si>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</si>
  <si>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</si>
  <si>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</si>
  <si>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</si>
  <si>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</si>
  <si>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</si>
  <si>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</si>
  <si>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</si>
  <si>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</si>
  <si>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</si>
  <si>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</si>
  <si>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</si>
  <si>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</si>
  <si>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</si>
  <si>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</si>
  <si>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</si>
  <si>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</si>
  <si>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</si>
  <si>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</si>
  <si>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</si>
  <si>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</si>
  <si>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</si>
  <si>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</si>
  <si>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</si>
  <si>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</si>
  <si>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</si>
  <si>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</si>
  <si>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</si>
  <si>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</si>
  <si>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</si>
  <si>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</si>
  <si>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</si>
  <si>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</si>
  <si>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</si>
  <si>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</si>
  <si>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</si>
  <si>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</si>
  <si>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</si>
  <si>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</si>
  <si>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</si>
  <si>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</si>
  <si>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</si>
  <si>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</si>
  <si>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</si>
  <si>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</si>
  <si>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</si>
  <si>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</si>
  <si>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</si>
  <si>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</si>
  <si>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</si>
  <si>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</si>
  <si>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</si>
  <si>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</si>
  <si>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</si>
  <si>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</si>
  <si>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</si>
  <si>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</si>
  <si>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</si>
  <si>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</si>
  <si>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</si>
  <si>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</si>
  <si>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</si>
  <si>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</si>
  <si>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</si>
  <si>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</si>
  <si>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</si>
  <si>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</si>
  <si>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</si>
  <si>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</si>
  <si>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</si>
  <si>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</si>
  <si>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</si>
  <si>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</si>
  <si>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</si>
  <si>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</si>
  <si>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</si>
  <si>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</si>
  <si>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</si>
  <si>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</si>
  <si>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</si>
  <si>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</si>
  <si>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</si>
  <si>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</si>
  <si>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</si>
  <si>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</si>
  <si>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</si>
  <si>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</si>
  <si>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</si>
  <si>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</si>
  <si>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</si>
  <si>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</si>
  <si>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</si>
  <si>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</si>
  <si>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</si>
  <si>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</si>
  <si>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</si>
  <si>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</si>
  <si>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</si>
  <si>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</si>
  <si>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</si>
  <si>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</si>
  <si>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</si>
  <si>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</si>
  <si>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</si>
  <si>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</si>
  <si>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</si>
  <si>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</si>
  <si>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</si>
  <si>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</si>
  <si>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</si>
  <si>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</si>
  <si>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</si>
  <si>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</si>
  <si>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</si>
  <si>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</si>
  <si>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</si>
  <si>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</si>
  <si>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</si>
  <si>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</si>
  <si>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</si>
  <si>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</si>
  <si>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</si>
  <si>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</si>
  <si>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</si>
  <si>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</si>
  <si>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</si>
  <si>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</si>
  <si>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</si>
  <si>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</si>
  <si>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</si>
  <si>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</si>
  <si>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</si>
  <si>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</si>
  <si>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</si>
  <si>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</si>
  <si>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</si>
  <si>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</si>
  <si>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</si>
  <si>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</si>
  <si>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</si>
  <si>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</si>
  <si>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</si>
  <si>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</si>
  <si>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</si>
  <si>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</si>
  <si>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</si>
  <si>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</si>
  <si>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</si>
  <si>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</si>
  <si>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</si>
  <si>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</si>
  <si>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</si>
  <si>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</si>
  <si>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</si>
  <si>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</si>
  <si>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</si>
  <si>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</si>
  <si>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</si>
  <si>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</si>
  <si>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</si>
  <si>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</si>
  <si>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</si>
  <si>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</si>
  <si>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</si>
  <si>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</si>
  <si>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</si>
  <si>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</si>
  <si>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</si>
  <si>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</si>
  <si>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</si>
  <si>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</si>
  <si>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</si>
  <si>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</si>
  <si>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</si>
  <si>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</si>
  <si>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</si>
  <si>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</si>
  <si>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</si>
  <si>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</si>
  <si>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</si>
  <si>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</si>
  <si>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</si>
  <si>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</si>
  <si>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</si>
  <si>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</si>
  <si>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</si>
  <si>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</si>
  <si>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</si>
  <si>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</si>
  <si>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</si>
  <si>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</si>
  <si>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</si>
  <si>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</si>
  <si>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</si>
  <si>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</si>
  <si>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</si>
  <si>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</si>
  <si>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</si>
  <si>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</si>
  <si>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</si>
  <si>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</si>
  <si>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</si>
  <si>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</si>
  <si>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</si>
  <si>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</si>
  <si>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</si>
  <si>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</si>
  <si>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</si>
  <si>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</si>
  <si>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</si>
  <si>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</si>
  <si>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</si>
  <si>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</si>
  <si>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</si>
  <si>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</si>
  <si>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</si>
  <si>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</si>
  <si>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</si>
  <si>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</si>
  <si>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</si>
  <si>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</si>
  <si>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</si>
  <si>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</si>
  <si>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</si>
  <si>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</si>
  <si>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</si>
  <si>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</si>
  <si>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</si>
  <si>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</si>
  <si>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</si>
  <si>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</si>
  <si>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</si>
  <si>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</si>
  <si>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</si>
  <si>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</si>
  <si>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</si>
  <si>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</si>
  <si>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</si>
  <si>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</si>
  <si>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</si>
  <si>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</si>
  <si>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</si>
  <si>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</si>
  <si>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</si>
  <si>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</si>
  <si>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</si>
  <si>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</si>
  <si>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</si>
  <si>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</si>
  <si>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</si>
  <si>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</si>
  <si>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</si>
  <si>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</si>
  <si>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</si>
  <si>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</si>
  <si>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</si>
  <si>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</si>
  <si>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</si>
  <si>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</si>
  <si>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</si>
  <si>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</si>
  <si>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</si>
  <si>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</si>
  <si>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</si>
  <si>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</si>
  <si>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</si>
  <si>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</si>
  <si>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</si>
  <si>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</si>
  <si>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</si>
  <si>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</si>
  <si>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</si>
  <si>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</si>
  <si>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</si>
  <si>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</si>
  <si>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</si>
  <si>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</si>
  <si>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</si>
  <si>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</si>
  <si>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</si>
  <si>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</si>
  <si>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</si>
  <si>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</si>
  <si>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</si>
  <si>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</si>
  <si>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</si>
  <si>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</si>
  <si>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</si>
  <si>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</si>
  <si>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</si>
  <si>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</si>
  <si>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</si>
  <si>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</si>
  <si>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</si>
  <si>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</si>
  <si>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</si>
  <si>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</si>
  <si>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</si>
  <si>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</si>
  <si>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</si>
  <si>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</si>
  <si>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</si>
  <si>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</si>
  <si>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</si>
  <si>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</si>
  <si>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</si>
  <si>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</si>
  <si>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</si>
  <si>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</si>
  <si>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</si>
  <si>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</si>
  <si>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</si>
  <si>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</si>
  <si>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</si>
  <si>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</si>
  <si>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</si>
  <si>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</si>
  <si>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</si>
  <si>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</si>
  <si>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</si>
  <si>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</si>
  <si>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</si>
  <si>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</si>
  <si>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</si>
  <si>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</si>
  <si>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</si>
  <si>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</si>
  <si>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</si>
  <si>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</si>
  <si>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</si>
  <si>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</si>
  <si>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</si>
  <si>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</si>
  <si>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</si>
  <si>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</si>
  <si>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</si>
  <si>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</si>
  <si>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</si>
  <si>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</si>
  <si>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</si>
  <si>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</si>
  <si>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</si>
  <si>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</si>
  <si>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</si>
  <si>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</si>
  <si>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</si>
  <si>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</si>
  <si>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</si>
  <si>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</si>
  <si>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</si>
  <si>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</si>
  <si>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</si>
  <si>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</si>
  <si>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</si>
  <si>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</si>
  <si>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</si>
  <si>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</si>
  <si>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</si>
  <si>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</si>
  <si>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</si>
  <si>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</si>
  <si>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</si>
  <si>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</si>
  <si>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</si>
  <si>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</si>
  <si>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</si>
  <si>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</si>
  <si>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</si>
  <si>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</si>
  <si>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</si>
  <si>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</si>
  <si>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</si>
  <si>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</si>
  <si>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</si>
  <si>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</si>
  <si>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</si>
  <si>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</si>
  <si>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</si>
  <si>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</si>
  <si>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</si>
  <si>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</si>
  <si>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</si>
  <si>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</si>
  <si>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</si>
  <si>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</si>
  <si>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</si>
  <si>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</si>
  <si>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</si>
  <si>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</si>
  <si>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</si>
  <si>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</si>
  <si>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</si>
  <si>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</si>
  <si>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</si>
  <si>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</si>
  <si>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</si>
  <si>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</si>
  <si>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</si>
  <si>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</si>
  <si>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</si>
  <si>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</si>
  <si>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</si>
  <si>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</si>
  <si>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</si>
  <si>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</si>
  <si>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</si>
  <si>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</si>
  <si>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</si>
  <si>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</si>
  <si>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</si>
  <si>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</si>
  <si>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</si>
  <si>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</si>
  <si>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</si>
  <si>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</si>
  <si>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</si>
  <si>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</si>
  <si>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</si>
  <si>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</si>
  <si>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</si>
  <si>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</si>
  <si>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</si>
  <si>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</si>
  <si>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</si>
  <si>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</si>
  <si>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</si>
  <si>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</si>
  <si>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</si>
  <si>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</si>
  <si>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</si>
  <si>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</si>
  <si>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</si>
  <si>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</si>
  <si>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</si>
  <si>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</si>
  <si>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</si>
  <si>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</si>
  <si>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</si>
  <si>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</si>
  <si>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</si>
  <si>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</si>
  <si>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</si>
  <si>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</si>
  <si>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</si>
  <si>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</si>
  <si>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</si>
  <si>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</si>
  <si>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</si>
  <si>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</si>
  <si>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</si>
  <si>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</si>
  <si>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</si>
  <si>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</si>
  <si>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</si>
  <si>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</si>
  <si>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</si>
  <si>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</si>
  <si>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</si>
  <si>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</si>
  <si>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</si>
  <si>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</si>
  <si>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</si>
  <si>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</si>
  <si>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</si>
  <si>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</si>
  <si>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</si>
  <si>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</si>
  <si>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</si>
  <si>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</si>
  <si>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</si>
  <si>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</si>
  <si>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</si>
  <si>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</si>
  <si>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</si>
  <si>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</si>
  <si>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</si>
  <si>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</si>
  <si>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</si>
  <si>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</si>
  <si>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</si>
  <si>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</si>
  <si>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</si>
  <si>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</si>
  <si>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</si>
  <si>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</si>
  <si>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</si>
  <si>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</si>
  <si>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</si>
  <si>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</si>
  <si>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</si>
  <si>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</si>
  <si>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</si>
  <si>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</si>
  <si>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</si>
  <si>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</si>
  <si>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</si>
  <si>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</si>
  <si>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</si>
  <si>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</si>
  <si>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</si>
  <si>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</si>
  <si>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</si>
  <si>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</si>
  <si>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</si>
  <si>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</si>
  <si>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</si>
  <si>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</si>
  <si>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</si>
  <si>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</si>
  <si>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</si>
  <si>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</si>
  <si>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</si>
  <si>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</si>
  <si>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</si>
  <si>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</si>
  <si>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</si>
  <si>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</si>
  <si>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</si>
  <si>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</si>
  <si>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</si>
  <si>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</si>
  <si>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</si>
  <si>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</si>
  <si>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</si>
  <si>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</si>
  <si>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</si>
  <si>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</si>
  <si>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</si>
  <si>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</si>
  <si>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</si>
  <si>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</si>
  <si>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</si>
  <si>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</si>
  <si>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</si>
  <si>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</si>
  <si>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</si>
  <si>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</si>
  <si>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</si>
  <si>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</si>
  <si>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</si>
  <si>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</si>
  <si>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</si>
  <si>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</si>
  <si>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</si>
  <si>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</si>
  <si>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</si>
  <si>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</si>
  <si>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</si>
  <si>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</si>
  <si>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</si>
  <si>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</si>
  <si>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</si>
  <si>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</si>
  <si>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</si>
  <si>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</si>
  <si>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</si>
  <si>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</si>
  <si>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</si>
  <si>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</si>
  <si>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</si>
  <si>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</si>
  <si>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</si>
  <si>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</si>
  <si>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</si>
  <si>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</si>
  <si>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</si>
  <si>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</si>
  <si>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</si>
  <si>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</si>
  <si>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</si>
  <si>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</si>
  <si>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</si>
  <si>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</si>
  <si>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</si>
  <si>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</si>
  <si>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</si>
  <si>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</si>
  <si>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</si>
  <si>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</si>
  <si>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</si>
  <si>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</si>
  <si>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</si>
  <si>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</si>
  <si>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</si>
  <si>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</si>
  <si>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</si>
  <si>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</si>
  <si>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</si>
  <si>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</si>
  <si>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</si>
  <si>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</si>
  <si>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</si>
  <si>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</si>
  <si>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</si>
  <si>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</si>
  <si>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</si>
  <si>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</si>
  <si>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</si>
  <si>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</si>
  <si>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</si>
  <si>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</si>
  <si>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</si>
  <si>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</si>
  <si>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</si>
  <si>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</si>
  <si>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</si>
  <si>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</si>
  <si>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</si>
  <si>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</si>
  <si>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</si>
  <si>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</si>
  <si>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</si>
  <si>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</si>
  <si>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</si>
  <si>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</si>
  <si>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</si>
  <si>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</si>
  <si>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</si>
  <si>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</si>
  <si>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</si>
  <si>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</si>
  <si>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</si>
  <si>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</si>
  <si>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</si>
  <si>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</si>
  <si>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</si>
  <si>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</si>
  <si>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</si>
  <si>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</si>
  <si>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</si>
  <si>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</si>
  <si>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</si>
  <si>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</si>
  <si>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</si>
  <si>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</si>
  <si>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</si>
  <si>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</si>
  <si>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</si>
  <si>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</si>
  <si>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</si>
  <si>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</si>
  <si>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</si>
  <si>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</si>
  <si>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</si>
  <si>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</si>
  <si>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</si>
  <si>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</si>
  <si>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</si>
  <si>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</si>
  <si>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</si>
  <si>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</si>
  <si>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</si>
  <si>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</si>
  <si>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</si>
  <si>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</si>
  <si>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</si>
  <si>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</si>
  <si>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</si>
  <si>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</si>
  <si>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</si>
  <si>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</si>
  <si>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</si>
  <si>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</si>
  <si>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</si>
  <si>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</si>
  <si>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</si>
  <si>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</si>
  <si>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</si>
  <si>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</si>
  <si>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</si>
  <si>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</si>
  <si>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</si>
  <si>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</si>
  <si>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</si>
  <si>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</si>
  <si>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</si>
  <si>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</si>
  <si>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</si>
  <si>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</si>
  <si>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</si>
  <si>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</si>
  <si>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</si>
  <si>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</si>
  <si>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</si>
  <si>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</si>
  <si>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</si>
  <si>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</si>
  <si>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</si>
  <si>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</si>
  <si>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</si>
  <si>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</si>
  <si>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</si>
  <si>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</si>
  <si>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</si>
  <si>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</si>
  <si>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</si>
  <si>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</si>
  <si>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</si>
  <si>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</si>
  <si>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</si>
  <si>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</si>
  <si>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</si>
  <si>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</si>
  <si>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</si>
  <si>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</si>
  <si>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</si>
  <si>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</si>
  <si>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</si>
  <si>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</si>
  <si>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</si>
  <si>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</si>
  <si>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</si>
  <si>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</si>
  <si>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</si>
  <si>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</si>
  <si>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</si>
  <si>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</si>
  <si>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</si>
  <si>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</si>
  <si>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</si>
  <si>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</si>
  <si>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</si>
  <si>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</si>
  <si>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</si>
  <si>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</si>
  <si>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</si>
  <si>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</si>
  <si>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</si>
  <si>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</si>
  <si>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</si>
  <si>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</si>
  <si>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</si>
  <si>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</si>
  <si>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</si>
  <si>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</si>
  <si>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</si>
  <si>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</si>
  <si>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</si>
  <si>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</si>
  <si>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</si>
  <si>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</si>
  <si>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</si>
  <si>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</si>
  <si>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</si>
  <si>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</si>
  <si>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</si>
  <si>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</si>
  <si>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</si>
  <si>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</si>
  <si>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</si>
  <si>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</si>
  <si>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</si>
  <si>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</si>
  <si>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</si>
  <si>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</si>
  <si>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</si>
  <si>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</si>
  <si>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</si>
  <si>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</si>
  <si>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</si>
  <si>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</si>
  <si>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</si>
  <si>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</si>
  <si>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</si>
  <si>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</si>
  <si>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</si>
  <si>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</si>
  <si>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</si>
  <si>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</si>
  <si>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</si>
  <si>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</si>
  <si>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</si>
  <si>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</si>
  <si>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</si>
  <si>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</si>
  <si>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</si>
  <si>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</si>
  <si>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</si>
  <si>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</si>
  <si>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</si>
  <si>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</si>
  <si>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</si>
  <si>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</si>
  <si>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</si>
  <si>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</si>
  <si>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</si>
  <si>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</si>
  <si>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</si>
  <si>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</si>
  <si>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</si>
  <si>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</si>
  <si>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</si>
  <si>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</si>
  <si>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</si>
  <si>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</si>
  <si>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</si>
  <si>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</si>
  <si>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</si>
  <si>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</si>
  <si>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</si>
  <si>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</si>
  <si>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</si>
  <si>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</si>
  <si>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</si>
  <si>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</si>
  <si>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</si>
  <si>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</si>
  <si>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</si>
  <si>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</si>
  <si>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</si>
  <si>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</si>
  <si>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</si>
  <si>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</si>
  <si>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</si>
  <si>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</si>
  <si>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</si>
  <si>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</si>
  <si>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</si>
  <si>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</si>
  <si>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</si>
  <si>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</si>
  <si>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</si>
  <si>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</si>
  <si>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</si>
  <si>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</si>
  <si>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</si>
  <si>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</si>
  <si>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</si>
  <si>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</si>
  <si>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</si>
  <si>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</si>
  <si>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</si>
  <si>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</si>
  <si>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</si>
  <si>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</si>
  <si>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</si>
  <si>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</si>
  <si>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</si>
  <si>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</si>
  <si>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</si>
  <si>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</si>
  <si>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</si>
  <si>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</si>
  <si>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</si>
  <si>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</si>
  <si>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</si>
  <si>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</si>
  <si>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</si>
  <si>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</si>
  <si>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</si>
  <si>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</si>
  <si>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</si>
  <si>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</si>
  <si>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</si>
  <si>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</si>
  <si>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</si>
  <si>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</si>
  <si>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</si>
  <si>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</si>
  <si>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</si>
  <si>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</si>
  <si>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</si>
  <si>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</si>
  <si>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</si>
  <si>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</si>
  <si>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</si>
  <si>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</si>
  <si>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</si>
  <si>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</si>
  <si>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</si>
  <si>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</si>
  <si>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</si>
  <si>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</si>
  <si>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</si>
  <si>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</si>
  <si>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</si>
  <si>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</si>
  <si>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</si>
  <si>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</si>
  <si>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</si>
  <si>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</si>
  <si>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</si>
  <si>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</si>
  <si>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</si>
  <si>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</si>
  <si>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</si>
  <si>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</si>
  <si>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</si>
  <si>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</si>
  <si>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</si>
  <si>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</si>
  <si>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</si>
  <si>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</si>
  <si>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</si>
  <si>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</si>
  <si>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</si>
  <si>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</si>
  <si>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</si>
  <si>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</si>
  <si>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</si>
  <si>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</si>
  <si>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</si>
  <si>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</si>
  <si>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</si>
  <si>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</si>
  <si>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</si>
  <si>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</si>
  <si>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</si>
  <si>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</si>
  <si>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</si>
  <si>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</si>
  <si>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</si>
  <si>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</si>
  <si>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</si>
  <si>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</si>
  <si>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</si>
  <si>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</si>
  <si>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</si>
  <si>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</si>
  <si>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</si>
  <si>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</si>
  <si>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</si>
  <si>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</si>
  <si>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</si>
  <si>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</si>
  <si>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</si>
  <si>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</si>
  <si>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</si>
  <si>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</si>
  <si>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</si>
  <si>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</si>
  <si>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</si>
  <si>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</si>
  <si>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</si>
  <si>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</si>
  <si>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</si>
  <si>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</si>
  <si>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</si>
  <si>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</si>
  <si>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</si>
  <si>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</si>
  <si>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</si>
  <si>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</si>
  <si>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</si>
  <si>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</si>
  <si>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</si>
  <si>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</si>
  <si>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</si>
  <si>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</si>
  <si>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</si>
  <si>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</si>
  <si>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</si>
  <si>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</si>
  <si>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</si>
  <si>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</si>
  <si>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</si>
  <si>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</si>
  <si>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</si>
  <si>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</si>
  <si>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</si>
  <si>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</si>
  <si>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</si>
  <si>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</si>
  <si>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</si>
  <si>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</si>
  <si>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</si>
  <si>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</si>
  <si>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</si>
  <si>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</si>
  <si>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</si>
  <si>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</si>
  <si>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</si>
  <si>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</si>
  <si>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</si>
  <si>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</si>
  <si>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</si>
  <si>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</si>
  <si>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</si>
  <si>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</si>
  <si>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</si>
  <si>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</si>
  <si>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</si>
  <si>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</si>
  <si>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</si>
  <si>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</si>
  <si>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</si>
  <si>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</si>
  <si>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</si>
  <si>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</si>
  <si>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</si>
  <si>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</si>
  <si>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</si>
  <si>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</si>
  <si>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</si>
  <si>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</si>
  <si>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</si>
  <si>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</si>
  <si>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</si>
  <si>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</si>
  <si>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</si>
  <si>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</si>
  <si>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</si>
  <si>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</si>
  <si>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</si>
  <si>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</si>
  <si>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</si>
  <si>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</si>
  <si>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</si>
  <si>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</si>
  <si>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</si>
  <si>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</si>
  <si>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</si>
  <si>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</si>
  <si>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</si>
  <si>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</si>
  <si>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</si>
  <si>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</si>
  <si>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</si>
  <si>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</si>
  <si>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</si>
  <si>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</si>
  <si>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</si>
  <si>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</si>
  <si>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</si>
  <si>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</si>
  <si>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</si>
  <si>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</si>
  <si>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</si>
  <si>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</si>
  <si>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</si>
  <si>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</si>
  <si>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</si>
  <si>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</si>
  <si>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</si>
  <si>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</si>
  <si>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</si>
  <si>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</si>
  <si>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</si>
  <si>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</si>
  <si>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</si>
  <si>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</si>
  <si>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</si>
  <si>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</si>
  <si>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</si>
  <si>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</si>
  <si>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</si>
  <si>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</si>
  <si>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</si>
  <si>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</si>
  <si>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</si>
  <si>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</si>
  <si>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</si>
  <si>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</si>
  <si>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</si>
  <si>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</si>
  <si>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</si>
  <si>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</si>
  <si>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</si>
  <si>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</si>
  <si>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</si>
  <si>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</si>
  <si>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</si>
  <si>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</si>
  <si>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</si>
  <si>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</si>
  <si>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</si>
  <si>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</si>
  <si>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</si>
  <si>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</si>
  <si>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</si>
  <si>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</si>
  <si>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</si>
  <si>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</si>
  <si>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</si>
  <si>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</si>
  <si>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</si>
  <si>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</si>
  <si>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</si>
  <si>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</si>
  <si>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</si>
  <si>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</si>
  <si>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</si>
  <si>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</si>
  <si>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</si>
  <si>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</si>
  <si>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</si>
  <si>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</si>
  <si>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</si>
  <si>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</si>
  <si>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</si>
  <si>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</si>
  <si>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</si>
  <si>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</si>
  <si>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</si>
  <si>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</si>
  <si>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</si>
  <si>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</si>
  <si>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</si>
  <si>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</si>
  <si>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</si>
  <si>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</si>
  <si>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</si>
  <si>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</si>
  <si>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</si>
  <si>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</si>
  <si>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</si>
  <si>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</si>
  <si>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</si>
  <si>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</si>
  <si>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</si>
  <si>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</si>
  <si>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</si>
  <si>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</si>
  <si>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</si>
  <si>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</si>
  <si>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</si>
  <si>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</si>
  <si>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</si>
  <si>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</si>
  <si>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</si>
  <si>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</si>
  <si>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</si>
  <si>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</si>
  <si>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</si>
  <si>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</si>
  <si>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</si>
  <si>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</si>
  <si>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</si>
  <si>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</si>
  <si>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</si>
  <si>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</si>
  <si>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</si>
  <si>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</si>
  <si>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</si>
  <si>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</si>
  <si>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</si>
  <si>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</si>
  <si>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</si>
  <si>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</si>
  <si>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</si>
  <si>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</si>
  <si>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</si>
  <si>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</si>
  <si>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</si>
  <si>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</si>
  <si>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</si>
  <si>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</si>
  <si>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</si>
  <si>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</si>
  <si>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</si>
  <si>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</si>
  <si>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</si>
  <si>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</si>
  <si>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</si>
  <si>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</si>
  <si>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</si>
  <si>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</si>
  <si>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</si>
  <si>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</si>
  <si>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</si>
  <si>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</si>
  <si>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</si>
  <si>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</si>
  <si>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</si>
  <si>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</si>
  <si>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</si>
  <si>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</si>
  <si>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</si>
  <si>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</si>
  <si>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</si>
  <si>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</si>
  <si>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</si>
  <si>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</si>
  <si>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</si>
  <si>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</si>
  <si>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</si>
  <si>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</si>
  <si>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</si>
  <si>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</si>
  <si>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</si>
  <si>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</si>
  <si>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</si>
  <si>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</si>
  <si>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</si>
  <si>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</si>
  <si>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</si>
  <si>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</si>
  <si>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</si>
  <si>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</si>
  <si>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</si>
  <si>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</si>
  <si>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</si>
  <si>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</si>
  <si>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</si>
  <si>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</si>
  <si>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</si>
  <si>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</si>
  <si>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</si>
  <si>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</si>
  <si>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</si>
  <si>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</si>
  <si>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</si>
  <si>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</si>
  <si>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</si>
  <si>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</si>
  <si>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</si>
  <si>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</si>
  <si>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</si>
  <si>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</si>
  <si>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</si>
  <si>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</si>
  <si>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</si>
  <si>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</si>
  <si>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</si>
  <si>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</si>
  <si>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</si>
  <si>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</si>
  <si>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</si>
  <si>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</si>
  <si>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</si>
  <si>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</si>
  <si>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</si>
  <si>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</si>
  <si>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</si>
  <si>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</si>
  <si>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</si>
  <si>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</si>
  <si>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</si>
  <si>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</si>
  <si>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</si>
  <si>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</si>
  <si>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</si>
  <si>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</si>
  <si>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</si>
  <si>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</si>
  <si>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</si>
  <si>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</si>
  <si>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</si>
  <si>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</si>
  <si>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</si>
  <si>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</si>
  <si>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</si>
  <si>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</si>
  <si>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</si>
  <si>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</si>
  <si>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</si>
  <si>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</si>
  <si>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</si>
  <si>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</si>
  <si>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</si>
  <si>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</si>
  <si>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</si>
  <si>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</si>
  <si>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</si>
  <si>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</si>
  <si>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</si>
  <si>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</si>
  <si>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</si>
  <si>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</si>
  <si>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</si>
  <si>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</si>
  <si>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</si>
  <si>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</si>
  <si>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</si>
  <si>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</si>
  <si>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</si>
  <si>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</si>
  <si>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</si>
  <si>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</si>
  <si>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</si>
  <si>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</si>
  <si>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</si>
  <si>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</si>
  <si>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</si>
  <si>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</si>
  <si>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</si>
  <si>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</si>
  <si>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</si>
  <si>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</si>
  <si>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</si>
  <si>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</si>
  <si>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</si>
  <si>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</si>
  <si>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</si>
  <si>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</si>
  <si>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</si>
  <si>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</si>
  <si>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</si>
  <si>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</si>
  <si>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</si>
  <si>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</si>
  <si>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</si>
  <si>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</si>
  <si>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</si>
  <si>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</si>
  <si>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</si>
  <si>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</si>
  <si>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</si>
  <si>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</si>
  <si>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</si>
  <si>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</si>
  <si>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</si>
  <si>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</si>
  <si>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</si>
  <si>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</si>
  <si>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</si>
  <si>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</si>
  <si>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</si>
  <si>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</si>
  <si>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</si>
  <si>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</si>
  <si>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</si>
  <si>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</si>
  <si>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</si>
  <si>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</si>
  <si>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</si>
  <si>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</si>
  <si>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</si>
  <si>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</si>
  <si>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</si>
  <si>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</si>
  <si>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</si>
  <si>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</si>
  <si>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</si>
  <si>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</si>
  <si>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</si>
  <si>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</si>
  <si>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</si>
  <si>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</si>
  <si>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</si>
  <si>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</si>
  <si>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</si>
  <si>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</si>
  <si>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</si>
  <si>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</si>
  <si>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</si>
  <si>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</si>
  <si>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</si>
  <si>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</si>
  <si>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</si>
  <si>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</si>
  <si>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</si>
  <si>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</si>
  <si>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</si>
  <si>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</si>
  <si>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</si>
  <si>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</si>
  <si>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</si>
  <si>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</si>
  <si>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</si>
  <si>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</si>
  <si>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</si>
  <si>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</si>
  <si>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</si>
  <si>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</si>
  <si>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</si>
  <si>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</si>
  <si>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</si>
  <si>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</si>
  <si>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</si>
  <si>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</si>
  <si>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</si>
  <si>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</si>
  <si>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</si>
  <si>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</si>
  <si>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</si>
  <si>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</si>
  <si>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</si>
  <si>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</si>
  <si>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</si>
  <si>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</si>
  <si>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</si>
  <si>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</si>
  <si>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</si>
  <si>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</si>
  <si>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</si>
  <si>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</si>
  <si>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</si>
  <si>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</si>
  <si>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</si>
  <si>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</si>
  <si>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</si>
  <si>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</si>
  <si>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</si>
  <si>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</si>
  <si>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</si>
  <si>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</si>
  <si>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</si>
  <si>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</si>
  <si>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</si>
  <si>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</si>
  <si>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</si>
  <si>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</si>
  <si>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</si>
  <si>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</si>
  <si>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</si>
  <si>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</si>
  <si>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</si>
  <si>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</si>
  <si>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</si>
  <si>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</si>
  <si>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</si>
  <si>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</si>
  <si>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</si>
  <si>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</si>
  <si>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</si>
  <si>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</si>
  <si>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</si>
  <si>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</si>
  <si>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</si>
  <si>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</si>
  <si>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</si>
  <si>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</si>
  <si>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</si>
  <si>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</si>
  <si>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</si>
  <si>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</si>
  <si>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</si>
  <si>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</si>
  <si>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</si>
  <si>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</si>
  <si>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</si>
  <si>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</si>
  <si>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</si>
  <si>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</si>
  <si>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</si>
  <si>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</si>
  <si>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</si>
  <si>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</si>
  <si>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</si>
  <si>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</si>
  <si>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</si>
  <si>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</si>
  <si>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</si>
  <si>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</si>
  <si>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</si>
  <si>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</si>
  <si>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</si>
  <si>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</si>
  <si>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</si>
  <si>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</si>
  <si>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</si>
  <si>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</si>
  <si>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</si>
  <si>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</si>
  <si>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</si>
  <si>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</si>
  <si>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</si>
  <si>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</si>
  <si>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</si>
  <si>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</si>
  <si>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</si>
  <si>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</si>
  <si>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</si>
  <si>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</si>
  <si>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</si>
  <si>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</si>
  <si>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</si>
  <si>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</si>
  <si>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</si>
  <si>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</si>
  <si>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</si>
  <si>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</si>
  <si>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</si>
  <si>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</si>
  <si>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</si>
  <si>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</si>
  <si>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</si>
  <si>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</si>
  <si>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</si>
  <si>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</si>
  <si>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</si>
  <si>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</si>
  <si>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</si>
  <si>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</si>
  <si>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</si>
  <si>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</si>
  <si>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</si>
  <si>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</si>
  <si>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</si>
  <si>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</si>
  <si>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</si>
  <si>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</si>
  <si>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</si>
  <si>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</si>
  <si>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</si>
  <si>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</si>
  <si>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</si>
  <si>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</si>
  <si>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</si>
  <si>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</si>
  <si>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</si>
  <si>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</si>
  <si>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</si>
  <si>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</si>
  <si>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</si>
  <si>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</si>
  <si>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</si>
  <si>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</si>
  <si>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</si>
  <si>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</si>
  <si>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</si>
  <si>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</si>
  <si>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</si>
  <si>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</si>
  <si>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</si>
  <si>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</si>
  <si>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</si>
  <si>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</si>
  <si>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</si>
  <si>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</si>
  <si>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</si>
  <si>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</si>
  <si>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</si>
  <si>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</si>
  <si>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</si>
  <si>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</si>
  <si>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</si>
  <si>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</si>
  <si>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</si>
  <si>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</si>
  <si>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</si>
  <si>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</si>
  <si>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</si>
  <si>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</si>
  <si>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</si>
  <si>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</si>
  <si>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</si>
  <si>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</si>
  <si>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</si>
  <si>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</si>
  <si>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</si>
  <si>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</si>
  <si>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</si>
  <si>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</si>
  <si>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</si>
  <si>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</si>
  <si>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</si>
  <si>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</si>
  <si>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</si>
  <si>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</si>
  <si>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</si>
  <si>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</si>
  <si>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</si>
  <si>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</si>
  <si>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</si>
  <si>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</si>
  <si>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</si>
  <si>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</si>
  <si>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</si>
  <si>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</si>
  <si>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</si>
  <si>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</si>
  <si>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</si>
  <si>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</si>
  <si>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</si>
  <si>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</si>
  <si>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</si>
  <si>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</si>
  <si>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</si>
  <si>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</si>
  <si>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</si>
  <si>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</si>
  <si>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</si>
  <si>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</si>
  <si>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</si>
  <si>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</si>
  <si>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</si>
  <si>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</si>
  <si>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</si>
  <si>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</si>
  <si>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</si>
  <si>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</si>
  <si>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</si>
  <si>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</si>
  <si>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</si>
  <si>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</si>
  <si>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</si>
  <si>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</si>
  <si>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</si>
  <si>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</si>
  <si>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</si>
  <si>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</si>
  <si>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</si>
  <si>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</si>
  <si>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</si>
  <si>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</si>
  <si>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</si>
  <si>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</si>
  <si>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</si>
  <si>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</si>
  <si>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</si>
  <si>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</si>
  <si>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</si>
  <si>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</si>
  <si>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</si>
  <si>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</si>
  <si>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</si>
  <si>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</si>
  <si>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</si>
  <si>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</si>
  <si>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</si>
  <si>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</si>
  <si>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</si>
  <si>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</si>
  <si>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</si>
  <si>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</si>
  <si>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</si>
  <si>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</si>
  <si>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</si>
  <si>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</si>
  <si>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</si>
  <si>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</si>
  <si>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</si>
  <si>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</si>
  <si>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</si>
  <si>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</si>
  <si>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</si>
  <si>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</si>
  <si>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</si>
  <si>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</si>
  <si>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</si>
  <si>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</si>
  <si>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</si>
  <si>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</si>
  <si>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</si>
  <si>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</si>
  <si>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</si>
  <si>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</si>
  <si>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</si>
  <si>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</si>
  <si>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</si>
  <si>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</si>
  <si>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</si>
  <si>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</si>
  <si>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</si>
  <si>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</si>
  <si>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</si>
  <si>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</si>
  <si>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</si>
  <si>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</si>
  <si>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</si>
  <si>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</si>
  <si>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</si>
  <si>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</si>
  <si>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</si>
  <si>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</si>
  <si>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</si>
  <si>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</si>
  <si>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</si>
  <si>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</si>
  <si>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</si>
  <si>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</si>
  <si>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</si>
  <si>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</si>
  <si>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</si>
  <si>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</si>
  <si>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</si>
  <si>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</si>
  <si>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</si>
  <si>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</si>
  <si>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</si>
  <si>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</si>
  <si>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</si>
  <si>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</si>
  <si>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</si>
  <si>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</si>
  <si>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</si>
  <si>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</si>
  <si>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</si>
  <si>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</si>
  <si>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</si>
  <si>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</si>
  <si>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</si>
  <si>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</si>
  <si>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</si>
  <si>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</si>
  <si>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</si>
  <si>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</si>
  <si>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</si>
  <si>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</si>
  <si>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</si>
  <si>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</si>
  <si>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</si>
  <si>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</si>
  <si>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</si>
  <si>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</si>
  <si>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</si>
  <si>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</si>
  <si>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</si>
  <si>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</si>
  <si>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</si>
  <si>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</si>
  <si>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</si>
  <si>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</si>
  <si>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</si>
  <si>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</si>
  <si>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</si>
  <si>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</si>
  <si>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</si>
  <si>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</si>
  <si>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</si>
  <si>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</si>
  <si>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</si>
  <si>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</si>
  <si>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</si>
  <si>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</si>
  <si>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</si>
  <si>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</si>
  <si>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</si>
  <si>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</si>
  <si>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</si>
  <si>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</si>
  <si>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</si>
  <si>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</si>
  <si>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</si>
  <si>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</si>
  <si>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</si>
  <si>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</si>
  <si>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</si>
  <si>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</si>
  <si>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</si>
  <si>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</si>
  <si>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</si>
  <si>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</si>
  <si>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</si>
  <si>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</si>
  <si>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</si>
  <si>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</si>
  <si>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</si>
  <si>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</si>
  <si>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</si>
  <si>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</si>
  <si>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</si>
  <si>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</si>
  <si>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</si>
  <si>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</si>
  <si>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</si>
  <si>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</si>
  <si>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</si>
  <si>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</si>
  <si>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</si>
  <si>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</si>
  <si>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</si>
  <si>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</si>
  <si>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</si>
  <si>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</si>
  <si>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</si>
  <si>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</si>
  <si>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</si>
  <si>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</si>
  <si>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</si>
  <si>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</si>
  <si>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</si>
  <si>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</si>
  <si>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</si>
  <si>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</si>
  <si>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</si>
  <si>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</si>
  <si>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</si>
  <si>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</si>
  <si>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</si>
  <si>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</si>
  <si>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</si>
  <si>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</si>
  <si>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</si>
  <si>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</si>
  <si>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</si>
  <si>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</si>
  <si>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</si>
  <si>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</si>
  <si>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</si>
  <si>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</si>
  <si>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</si>
  <si>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</si>
  <si>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</si>
  <si>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</si>
  <si>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</si>
  <si>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</si>
  <si>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</si>
  <si>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</si>
  <si>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</si>
  <si>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</si>
  <si>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</si>
  <si>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</si>
  <si>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</si>
  <si>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</si>
  <si>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</si>
  <si>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</si>
  <si>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</si>
  <si>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</si>
  <si>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</si>
  <si>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</si>
  <si>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</si>
  <si>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</si>
  <si>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</si>
  <si>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</si>
  <si>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</si>
  <si>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</si>
  <si>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</si>
  <si>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</si>
  <si>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</si>
  <si>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</si>
  <si>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</si>
  <si>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</si>
  <si>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</si>
  <si>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</si>
  <si>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</si>
  <si>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</si>
  <si>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</si>
  <si>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</si>
  <si>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</si>
  <si>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</si>
  <si>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</si>
  <si>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</si>
  <si>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</si>
  <si>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</si>
  <si>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</si>
  <si>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</si>
  <si>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</si>
  <si>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</si>
  <si>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</si>
  <si>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</si>
  <si>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</si>
  <si>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</si>
  <si>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</si>
  <si>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</si>
  <si>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</si>
  <si>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</si>
  <si>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</si>
  <si>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</si>
  <si>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</si>
  <si>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</si>
  <si>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</si>
  <si>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</si>
  <si>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</si>
  <si>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</si>
  <si>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</si>
  <si>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</si>
  <si>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</si>
  <si>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</si>
  <si>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</si>
  <si>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</si>
  <si>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</si>
  <si>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</si>
  <si>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</si>
  <si>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</si>
  <si>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</si>
  <si>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</si>
  <si>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</si>
  <si>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</si>
  <si>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</si>
  <si>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</si>
  <si>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</si>
  <si>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</si>
  <si>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</si>
  <si>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</si>
  <si>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</si>
  <si>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</si>
  <si>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</si>
  <si>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</si>
  <si>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</si>
  <si>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</si>
  <si>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</si>
  <si>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</si>
  <si>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</si>
  <si>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</si>
  <si>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</si>
  <si>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</si>
  <si>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</si>
  <si>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</si>
  <si>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</si>
  <si>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</si>
  <si>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</si>
  <si>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</si>
  <si>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</si>
  <si>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</si>
  <si>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</si>
  <si>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</si>
  <si>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</si>
  <si>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</si>
  <si>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</si>
  <si>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</si>
  <si>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</si>
  <si>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</si>
  <si>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</si>
  <si>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</si>
  <si>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</si>
  <si>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</si>
  <si>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</si>
  <si>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</si>
  <si>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</si>
  <si>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</si>
  <si>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</si>
  <si>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</si>
  <si>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</si>
  <si>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</si>
  <si>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</si>
  <si>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</si>
  <si>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</si>
  <si>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</si>
  <si>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</si>
  <si>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</si>
  <si>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</si>
  <si>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</si>
  <si>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</si>
  <si>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</si>
  <si>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</si>
  <si>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</si>
  <si>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</si>
  <si>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</si>
  <si>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</si>
  <si>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</si>
  <si>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</si>
  <si>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</si>
  <si>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</si>
  <si>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</si>
  <si>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</si>
  <si>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</si>
  <si>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</si>
  <si>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</si>
  <si>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</si>
  <si>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</si>
  <si>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</si>
  <si>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</si>
  <si>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</si>
  <si>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</si>
  <si>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</si>
  <si>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</si>
  <si>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</si>
  <si>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</si>
  <si>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</si>
  <si>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</si>
  <si>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</si>
  <si>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</si>
  <si>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</si>
  <si>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</si>
  <si>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</si>
  <si>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</si>
  <si>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</si>
  <si>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</si>
  <si>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</si>
  <si>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</si>
  <si>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</si>
  <si>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</si>
  <si>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</si>
  <si>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</si>
  <si>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</si>
  <si>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</si>
  <si>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</si>
  <si>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</si>
  <si>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</si>
  <si>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</si>
  <si>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</si>
  <si>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</si>
  <si>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</si>
  <si>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</si>
  <si>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</si>
  <si>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</si>
  <si>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</si>
  <si>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</si>
  <si>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</si>
  <si>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</si>
  <si>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</si>
  <si>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</si>
  <si>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</si>
  <si>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</si>
  <si>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</si>
  <si>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</si>
  <si>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</si>
  <si>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</si>
  <si>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</si>
  <si>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</si>
  <si>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</si>
  <si>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</si>
  <si>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</si>
  <si>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</si>
  <si>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</si>
  <si>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</si>
  <si>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</si>
  <si>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</si>
  <si>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</si>
  <si>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</si>
  <si>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</si>
  <si>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</si>
  <si>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</si>
  <si>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</si>
  <si>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</si>
  <si>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</si>
  <si>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</si>
  <si>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</si>
  <si>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</si>
  <si>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</si>
  <si>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</si>
  <si>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</si>
  <si>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</si>
  <si>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</si>
  <si>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</si>
  <si>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</si>
  <si>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</si>
  <si>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</si>
  <si>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</si>
  <si>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</si>
  <si>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</si>
  <si>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</si>
  <si>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</si>
  <si>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</si>
  <si>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</si>
  <si>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</si>
  <si>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</si>
  <si>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</si>
  <si>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</si>
  <si>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</si>
  <si>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</si>
  <si>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</si>
  <si>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</si>
  <si>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</si>
  <si>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</si>
  <si>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</si>
  <si>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</si>
  <si>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</si>
  <si>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</si>
  <si>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</si>
  <si>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</si>
  <si>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</si>
  <si>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</si>
  <si>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</si>
  <si>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</si>
  <si>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</si>
  <si>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</si>
  <si>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</si>
  <si>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</si>
  <si>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</si>
  <si>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</si>
  <si>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</si>
  <si>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</si>
  <si>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</si>
  <si>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</si>
  <si>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</si>
  <si>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</si>
  <si>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</si>
  <si>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</si>
  <si>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</si>
  <si>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</si>
  <si>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</si>
  <si>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</si>
  <si>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</si>
  <si>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</si>
  <si>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</si>
  <si>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</si>
  <si>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</si>
  <si>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</si>
  <si>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</si>
  <si>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</si>
  <si>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</si>
  <si>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</si>
  <si>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</si>
  <si>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</si>
  <si>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</si>
  <si>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</si>
  <si>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</si>
  <si>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</si>
  <si>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</si>
  <si>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</si>
  <si>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</si>
  <si>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</si>
  <si>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</si>
  <si>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</si>
  <si>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</si>
  <si>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</si>
  <si>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</si>
  <si>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</si>
  <si>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</si>
  <si>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</si>
  <si>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</si>
  <si>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</si>
  <si>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</si>
  <si>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</si>
  <si>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</si>
  <si>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</si>
  <si>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</si>
  <si>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</si>
  <si>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</si>
  <si>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</si>
  <si>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</si>
  <si>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</si>
  <si>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</si>
  <si>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</si>
  <si>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</si>
  <si>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</si>
  <si>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</si>
  <si>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</si>
  <si>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</si>
  <si>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</si>
  <si>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</si>
  <si>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</si>
  <si>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</si>
  <si>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</si>
  <si>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</si>
  <si>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</si>
  <si>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</si>
  <si>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</si>
  <si>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</si>
  <si>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</si>
  <si>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</si>
  <si>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</si>
  <si>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</si>
  <si>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</si>
  <si>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</si>
  <si>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</si>
  <si>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</si>
  <si>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</si>
  <si>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</si>
  <si>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</si>
  <si>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</si>
  <si>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</si>
  <si>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</si>
  <si>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</si>
  <si>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</si>
  <si>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</si>
  <si>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</si>
  <si>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</si>
  <si>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</si>
  <si>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</si>
  <si>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</si>
  <si>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</si>
  <si>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</si>
  <si>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</si>
  <si>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</si>
  <si>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</si>
  <si>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</si>
  <si>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</si>
  <si>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</si>
  <si>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</si>
  <si>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</si>
  <si>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</si>
  <si>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</si>
  <si>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</si>
  <si>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</si>
  <si>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</si>
  <si>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</si>
  <si>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</si>
  <si>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</si>
  <si>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</si>
  <si>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</si>
  <si>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</si>
  <si>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</si>
  <si>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</si>
  <si>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</si>
  <si>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</si>
  <si>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</si>
  <si>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</si>
  <si>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</si>
  <si>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</si>
  <si>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</si>
  <si>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</si>
  <si>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</si>
  <si>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</si>
  <si>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</si>
  <si>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</si>
  <si>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</si>
  <si>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</si>
  <si>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</si>
  <si>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</si>
  <si>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</si>
  <si>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</si>
  <si>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</si>
  <si>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</si>
  <si>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</si>
  <si>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</si>
  <si>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</si>
  <si>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</si>
  <si>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</si>
  <si>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</si>
  <si>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</si>
  <si>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</si>
  <si>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</si>
  <si>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</si>
  <si>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</si>
  <si>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</si>
  <si>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</si>
  <si>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</si>
  <si>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</si>
  <si>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</si>
  <si>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</si>
  <si>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</si>
  <si>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</si>
  <si>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</si>
  <si>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</si>
  <si>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</si>
  <si>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</si>
  <si>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</si>
  <si>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</si>
  <si>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</si>
  <si>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</si>
  <si>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</si>
  <si>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</si>
  <si>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</si>
  <si>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</si>
  <si>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</si>
  <si>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</si>
  <si>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</si>
  <si>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</si>
  <si>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</si>
  <si>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</si>
  <si>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</si>
  <si>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</si>
  <si>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</si>
  <si>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</si>
  <si>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</si>
  <si>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</si>
  <si>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</si>
  <si>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</si>
  <si>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</si>
  <si>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</si>
  <si>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</si>
  <si>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</si>
  <si>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</si>
  <si>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</si>
  <si>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</si>
  <si>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</si>
  <si>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</si>
  <si>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</si>
  <si>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</si>
  <si>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</si>
  <si>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</si>
  <si>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</si>
  <si>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</si>
  <si>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</si>
  <si>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</si>
  <si>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</si>
  <si>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</si>
  <si>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</si>
  <si>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</si>
  <si>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</si>
  <si>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</si>
  <si>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</si>
  <si>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</si>
  <si>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</si>
  <si>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</si>
  <si>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</si>
  <si>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</si>
  <si>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</si>
  <si>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</si>
  <si>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</si>
  <si>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</si>
  <si>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</si>
  <si>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</si>
  <si>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</si>
  <si>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</si>
  <si>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</si>
  <si>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</si>
  <si>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</si>
  <si>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</si>
  <si>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</si>
  <si>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</si>
  <si>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</si>
  <si>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</si>
  <si>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</si>
  <si>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</si>
  <si>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</si>
  <si>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</si>
  <si>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</si>
  <si>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</si>
  <si>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</si>
  <si>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</si>
  <si>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</si>
  <si>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</si>
  <si>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</si>
  <si>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</si>
  <si>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</si>
  <si>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</si>
  <si>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</si>
  <si>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</si>
  <si>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</si>
  <si>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</si>
  <si>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</si>
  <si>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</si>
  <si>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</si>
  <si>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</si>
  <si>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</si>
  <si>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</si>
  <si>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</si>
  <si>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</si>
  <si>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</si>
  <si>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</si>
  <si>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</si>
  <si>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</si>
  <si>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</si>
  <si>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</si>
  <si>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</si>
  <si>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</si>
  <si>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</si>
  <si>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</si>
  <si>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</si>
  <si>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</si>
  <si>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</si>
  <si>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</si>
  <si>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</si>
  <si>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</si>
  <si>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</si>
  <si>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</si>
  <si>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</si>
  <si>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</si>
  <si>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</si>
  <si>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</si>
  <si>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</si>
  <si>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</si>
  <si>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</si>
  <si>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</si>
  <si>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</si>
  <si>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</si>
  <si>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</si>
  <si>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</si>
  <si>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</si>
  <si>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</si>
  <si>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</si>
  <si>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</si>
  <si>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</si>
  <si>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</si>
  <si>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</si>
  <si>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</si>
  <si>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</si>
  <si>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</si>
  <si>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</si>
  <si>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</si>
  <si>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</si>
  <si>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</si>
  <si>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</si>
  <si>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</si>
  <si>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</si>
  <si>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</si>
  <si>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</si>
  <si>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</si>
  <si>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</si>
  <si>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</si>
  <si>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</si>
  <si>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</si>
  <si>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</si>
  <si>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</si>
  <si>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</si>
  <si>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</si>
  <si>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</si>
  <si>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</si>
  <si>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</si>
  <si>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</si>
  <si>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</si>
  <si>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</si>
  <si>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</si>
  <si>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</si>
  <si>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</si>
  <si>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</si>
  <si>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</si>
  <si>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</si>
  <si>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</si>
  <si>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</si>
  <si>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</si>
  <si>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</si>
  <si>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</si>
  <si>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</si>
  <si>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</si>
  <si>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</si>
  <si>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</si>
  <si>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</si>
  <si>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</si>
  <si>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</si>
  <si>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</si>
  <si>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</si>
  <si>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</si>
  <si>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</si>
  <si>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</si>
  <si>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</si>
  <si>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</si>
  <si>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</si>
  <si>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</si>
  <si>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</si>
  <si>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</si>
  <si>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</si>
  <si>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</si>
  <si>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</si>
  <si>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</si>
  <si>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</si>
  <si>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</si>
  <si>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</si>
  <si>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</si>
  <si>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</si>
  <si>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</si>
  <si>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</si>
  <si>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</si>
  <si>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</si>
  <si>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</si>
  <si>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</si>
  <si>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</si>
  <si>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</si>
  <si>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</si>
  <si>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</si>
  <si>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</si>
  <si>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</si>
  <si>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</si>
  <si>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</si>
  <si>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</si>
  <si>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</si>
  <si>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</si>
  <si>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</si>
  <si>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</si>
  <si>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</si>
  <si>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</si>
  <si>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</si>
  <si>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</si>
  <si>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</si>
  <si>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</si>
  <si>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</si>
  <si>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</si>
  <si>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</si>
  <si>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</si>
  <si>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</si>
  <si>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</si>
  <si>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</si>
  <si>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</si>
  <si>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</si>
  <si>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</si>
  <si>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</si>
  <si>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</si>
  <si>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</si>
  <si>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</si>
  <si>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</si>
  <si>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</si>
  <si>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</si>
  <si>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</si>
  <si>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</si>
  <si>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</si>
  <si>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</si>
  <si>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</si>
  <si>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</si>
  <si>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</si>
  <si>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</si>
  <si>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</si>
  <si>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</si>
  <si>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</si>
  <si>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</si>
  <si>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</si>
  <si>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</si>
  <si>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</si>
  <si>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</si>
  <si>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</si>
  <si>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</si>
  <si>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</si>
  <si>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</si>
  <si>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</si>
  <si>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</si>
  <si>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</si>
  <si>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</si>
  <si>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</si>
  <si>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</si>
  <si>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</si>
  <si>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</si>
  <si>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</si>
  <si>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</si>
  <si>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</si>
  <si>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</si>
  <si>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</si>
  <si>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</si>
  <si>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</si>
  <si>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</si>
  <si>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</si>
  <si>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</si>
  <si>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</si>
  <si>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</si>
  <si>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</si>
  <si>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</si>
  <si>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</si>
  <si>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</si>
  <si>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</si>
  <si>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</si>
  <si>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</si>
  <si>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</si>
  <si>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</si>
  <si>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</si>
  <si>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</si>
  <si>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</si>
  <si>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</si>
  <si>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</si>
  <si>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</si>
  <si>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</si>
  <si>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</si>
  <si>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</si>
  <si>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</si>
  <si>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</si>
  <si>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</si>
  <si>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</si>
  <si>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</si>
  <si>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</si>
  <si>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</si>
  <si>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</si>
  <si>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</si>
  <si>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</si>
  <si>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</si>
  <si>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</si>
  <si>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</si>
  <si>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</si>
  <si>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</si>
  <si>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</si>
  <si>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</si>
  <si>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</si>
  <si>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</si>
  <si>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</si>
  <si>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</si>
  <si>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</si>
  <si>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</si>
  <si>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</si>
  <si>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</si>
  <si>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</si>
  <si>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</si>
  <si>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</si>
  <si>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</si>
  <si>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</si>
  <si>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</si>
  <si>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</si>
  <si>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</si>
  <si>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</si>
  <si>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</si>
  <si>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</si>
  <si>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</si>
  <si>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</si>
  <si>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</si>
  <si>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</si>
  <si>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</si>
  <si>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</si>
  <si>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</si>
  <si>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</si>
  <si>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</si>
  <si>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</si>
  <si>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</si>
  <si>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</si>
  <si>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</si>
  <si>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</si>
  <si>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</si>
  <si>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</si>
  <si>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</si>
  <si>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</si>
  <si>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</si>
  <si>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</si>
  <si>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</si>
  <si>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</si>
  <si>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</si>
  <si>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</si>
  <si>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</si>
  <si>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</si>
  <si>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</si>
  <si>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</si>
  <si>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</si>
  <si>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</si>
  <si>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</si>
  <si>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</si>
  <si>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</si>
  <si>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</si>
  <si>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</si>
  <si>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</si>
  <si>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</si>
  <si>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</si>
  <si>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</si>
  <si>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</si>
  <si>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</si>
  <si>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</si>
  <si>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</si>
  <si>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</si>
  <si>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</si>
  <si>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</si>
  <si>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</si>
  <si>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</si>
  <si>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</si>
  <si>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</si>
  <si>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</si>
  <si>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</si>
  <si>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</si>
  <si>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</si>
  <si>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</si>
  <si>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</si>
  <si>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</si>
  <si>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</si>
  <si>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</si>
  <si>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</si>
  <si>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</si>
  <si>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</si>
  <si>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</si>
  <si>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</si>
  <si>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</si>
  <si>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</si>
  <si>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</si>
  <si>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</si>
  <si>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</si>
  <si>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</si>
  <si>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</si>
  <si>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</si>
  <si>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</si>
  <si>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</si>
  <si>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</si>
  <si>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</si>
  <si>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</si>
  <si>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</si>
  <si>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</si>
  <si>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</si>
  <si>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</si>
  <si>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</si>
  <si>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</si>
  <si>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</si>
  <si>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</si>
  <si>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</si>
  <si>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</si>
  <si>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</si>
  <si>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</si>
  <si>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</si>
  <si>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</si>
  <si>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</si>
  <si>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</si>
  <si>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</si>
  <si>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</si>
  <si>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</si>
  <si>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</si>
  <si>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</si>
  <si>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</si>
  <si>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</si>
  <si>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</si>
  <si>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</si>
  <si>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</si>
  <si>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</si>
  <si>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</si>
  <si>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</si>
  <si>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</si>
  <si>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</si>
  <si>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</si>
  <si>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</si>
  <si>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</si>
  <si>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</si>
  <si>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</si>
  <si>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</si>
  <si>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</si>
  <si>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</si>
  <si>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</si>
  <si>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</si>
  <si>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</si>
  <si>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</si>
  <si>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</si>
  <si>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</si>
  <si>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</si>
  <si>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</si>
  <si>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</si>
  <si>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</si>
  <si>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</si>
  <si>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</si>
  <si>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</si>
  <si>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</si>
  <si>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</si>
  <si>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</si>
  <si>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</si>
  <si>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</si>
  <si>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</si>
  <si>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</si>
  <si>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</si>
  <si>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</si>
  <si>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</si>
  <si>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</si>
  <si>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</si>
  <si>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</si>
  <si>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</si>
  <si>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</si>
  <si>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</si>
  <si>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</si>
  <si>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</si>
  <si>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</si>
  <si>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</si>
  <si>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</si>
  <si>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</si>
  <si>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</si>
  <si>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</si>
  <si>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</si>
  <si>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</si>
  <si>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</si>
  <si>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</si>
  <si>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</si>
  <si>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</si>
  <si>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</si>
  <si>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</si>
  <si>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</si>
  <si>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</si>
  <si>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</si>
  <si>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</si>
  <si>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</si>
  <si>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</si>
  <si>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</si>
  <si>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</si>
  <si>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</si>
  <si>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</si>
  <si>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</si>
  <si>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</si>
  <si>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</si>
  <si>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</si>
  <si>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</si>
  <si>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</si>
  <si>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</si>
  <si>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</si>
  <si>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</si>
  <si>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</si>
  <si>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</si>
  <si>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</si>
  <si>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</si>
  <si>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</si>
  <si>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</si>
  <si>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</si>
  <si>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</si>
  <si>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</si>
  <si>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</si>
  <si>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</si>
  <si>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</si>
  <si>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</si>
  <si>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</si>
  <si>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</si>
  <si>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</si>
  <si>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</si>
  <si>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</si>
  <si>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</si>
  <si>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</si>
  <si>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</si>
  <si>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</si>
  <si>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</si>
  <si>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</si>
  <si>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</si>
  <si>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</si>
  <si>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</si>
  <si>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</si>
  <si>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</si>
  <si>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</si>
  <si>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</si>
  <si>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</si>
  <si>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</si>
  <si>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</si>
  <si>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</si>
  <si>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</si>
  <si>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</si>
  <si>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</si>
  <si>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</si>
  <si>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</si>
  <si>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</si>
  <si>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</si>
  <si>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</si>
  <si>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</si>
  <si>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</si>
  <si>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</si>
  <si>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</si>
  <si>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</si>
  <si>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</si>
  <si>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</si>
  <si>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</si>
  <si>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</si>
  <si>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</si>
  <si>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</si>
  <si>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</si>
  <si>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</si>
  <si>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</si>
  <si>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</si>
  <si>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</si>
  <si>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</si>
  <si>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</si>
  <si>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</si>
  <si>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</si>
  <si>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</si>
  <si>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</si>
  <si>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</si>
  <si>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</si>
  <si>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</si>
  <si>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</si>
  <si>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</si>
  <si>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</si>
  <si>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</si>
  <si>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</si>
  <si>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</si>
  <si>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</si>
  <si>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</si>
  <si>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</si>
  <si>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</si>
  <si>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</si>
  <si>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</si>
  <si>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</si>
  <si>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</si>
  <si>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</si>
  <si>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</si>
  <si>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</si>
  <si>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</si>
  <si>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</si>
  <si>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</si>
  <si>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</si>
  <si>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</si>
  <si>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</si>
  <si>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</si>
  <si>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</si>
  <si>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</si>
  <si>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</si>
  <si>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</si>
  <si>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</si>
  <si>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</si>
  <si>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</si>
  <si>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</si>
  <si>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</si>
  <si>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</si>
  <si>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</si>
  <si>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</si>
  <si>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</si>
  <si>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</si>
  <si>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</si>
  <si>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</si>
  <si>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</si>
  <si>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</si>
  <si>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</si>
  <si>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</si>
  <si>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</si>
  <si>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</si>
  <si>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</si>
  <si>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</si>
  <si>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</si>
  <si>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</si>
  <si>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</si>
  <si>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</si>
  <si>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</si>
  <si>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</si>
  <si>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</si>
  <si>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</si>
  <si>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</si>
  <si>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</si>
  <si>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</si>
  <si>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</si>
  <si>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</si>
  <si>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</si>
  <si>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</si>
  <si>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</si>
  <si>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</si>
  <si>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</si>
  <si>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</si>
  <si>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</si>
  <si>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</si>
  <si>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</si>
  <si>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</si>
  <si>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</si>
  <si>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</si>
  <si>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</si>
  <si>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</si>
  <si>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</si>
  <si>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</si>
  <si>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</si>
  <si>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</si>
  <si>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</si>
  <si>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</si>
  <si>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</si>
  <si>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</si>
  <si>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</si>
  <si>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</si>
  <si>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</si>
  <si>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</si>
  <si>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</si>
  <si>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</si>
  <si>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</si>
  <si>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</si>
  <si>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</si>
  <si>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</si>
  <si>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</si>
  <si>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</si>
  <si>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</si>
  <si>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</si>
  <si>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</si>
  <si>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</si>
  <si>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</si>
  <si>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</si>
  <si>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</si>
  <si>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</si>
  <si>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</si>
  <si>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</si>
  <si>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</si>
  <si>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</si>
  <si>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</si>
  <si>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</si>
  <si>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</si>
  <si>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</si>
  <si>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</si>
  <si>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</si>
  <si>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</si>
  <si>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</si>
  <si>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</si>
  <si>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</si>
  <si>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</si>
  <si>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</si>
  <si>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</si>
  <si>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</si>
  <si>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</si>
  <si>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</si>
  <si>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</si>
  <si>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</si>
  <si>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</si>
  <si>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</si>
  <si>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</si>
  <si>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</si>
  <si>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</si>
  <si>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</si>
  <si>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</si>
  <si>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</si>
  <si>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</si>
  <si>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</si>
  <si>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</si>
  <si>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</si>
  <si>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</si>
  <si>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</si>
  <si>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</si>
  <si>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</si>
  <si>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</si>
  <si>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</si>
  <si>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</si>
  <si>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</si>
  <si>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</si>
  <si>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</si>
  <si>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</si>
  <si>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</si>
  <si>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</si>
  <si>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</si>
  <si>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</si>
  <si>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</si>
  <si>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</si>
  <si>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</si>
  <si>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</si>
  <si>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</si>
  <si>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</si>
  <si>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</si>
  <si>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</si>
  <si>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</si>
  <si>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</si>
  <si>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</si>
  <si>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</si>
  <si>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</si>
  <si>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</si>
  <si>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</si>
  <si>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</si>
  <si>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</si>
  <si>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</si>
  <si>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</si>
  <si>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</si>
  <si>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</si>
  <si>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</si>
  <si>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</si>
  <si>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</si>
  <si>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</si>
  <si>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</si>
  <si>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</si>
  <si>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</si>
  <si>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</si>
  <si>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</si>
  <si>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</si>
  <si>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</si>
  <si>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</si>
  <si>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</si>
  <si>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</si>
  <si>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</si>
  <si>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</si>
  <si>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</si>
  <si>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</si>
  <si>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</si>
  <si>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</si>
  <si>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</si>
  <si>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</si>
  <si>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</si>
  <si>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</si>
  <si>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</si>
  <si>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</si>
  <si>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</si>
  <si>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</si>
  <si>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</si>
  <si>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</si>
  <si>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</si>
  <si>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</si>
  <si>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</si>
  <si>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</si>
  <si>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</si>
  <si>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</si>
  <si>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</si>
  <si>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</si>
  <si>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</si>
  <si>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</si>
  <si>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</si>
  <si>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</si>
  <si>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</si>
  <si>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</si>
  <si>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</si>
  <si>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</si>
  <si>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</si>
  <si>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</si>
  <si>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</si>
  <si>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</si>
  <si>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</si>
  <si>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</si>
  <si>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</si>
  <si>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</si>
  <si>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</si>
  <si>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</si>
  <si>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</si>
  <si>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</si>
  <si>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</si>
  <si>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</si>
  <si>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</si>
  <si>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</si>
  <si>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</si>
  <si>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</si>
  <si>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</si>
  <si>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</si>
  <si>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</si>
  <si>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</si>
  <si>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</si>
  <si>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</si>
  <si>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</si>
  <si>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</si>
  <si>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</si>
  <si>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</si>
  <si>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</si>
  <si>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</si>
  <si>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</si>
  <si>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</si>
  <si>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</si>
  <si>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</si>
  <si>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</si>
  <si>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</si>
  <si>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</si>
  <si>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</si>
  <si>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</si>
  <si>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</si>
  <si>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</si>
  <si>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</si>
  <si>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</si>
  <si>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</si>
  <si>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</si>
  <si>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</si>
  <si>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</si>
  <si>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</si>
  <si>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</si>
  <si>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</si>
  <si>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</si>
  <si>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</si>
  <si>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</si>
  <si>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</si>
  <si>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</si>
  <si>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</si>
  <si>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</si>
  <si>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</si>
  <si>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</si>
  <si>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</si>
  <si>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</si>
  <si>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</si>
  <si>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</si>
  <si>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</si>
  <si>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</si>
  <si>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</si>
  <si>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</si>
  <si>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</si>
  <si>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</si>
  <si>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</si>
  <si>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</si>
  <si>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</si>
  <si>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</si>
  <si>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</si>
  <si>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</si>
  <si>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</si>
  <si>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</si>
  <si>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</si>
  <si>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</si>
  <si>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</si>
  <si>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</si>
  <si>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</si>
  <si>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</si>
  <si>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</si>
  <si>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</si>
  <si>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</si>
  <si>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</si>
  <si>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</si>
  <si>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</si>
  <si>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</si>
  <si>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</si>
  <si>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</si>
  <si>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</si>
  <si>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</si>
  <si>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</si>
  <si>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</si>
  <si>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</si>
  <si>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</si>
  <si>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</si>
  <si>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</si>
  <si>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</si>
  <si>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</si>
  <si>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</si>
  <si>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</si>
  <si>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</si>
  <si>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</si>
  <si>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</si>
  <si>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</si>
  <si>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</si>
  <si>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</si>
  <si>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</si>
  <si>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</si>
  <si>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</si>
  <si>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</si>
  <si>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</si>
  <si>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</si>
  <si>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</si>
  <si>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</si>
  <si>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</si>
  <si>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</si>
  <si>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</si>
  <si>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</si>
  <si>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</si>
  <si>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</si>
  <si>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</si>
  <si>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</si>
  <si>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</si>
  <si>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</si>
  <si>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</si>
  <si>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</si>
  <si>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</si>
  <si>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</si>
  <si>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</si>
  <si>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</si>
  <si>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</si>
  <si>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</si>
  <si>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</si>
  <si>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</si>
  <si>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</si>
  <si>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</si>
  <si>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</si>
  <si>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</si>
  <si>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</si>
  <si>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</si>
  <si>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</si>
  <si>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</si>
  <si>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</si>
  <si>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</si>
  <si>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</si>
  <si>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</si>
  <si>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</si>
  <si>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</si>
  <si>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</si>
  <si>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</si>
  <si>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</si>
  <si>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</si>
  <si>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</si>
  <si>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</si>
  <si>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</si>
  <si>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</si>
  <si>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</si>
  <si>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</si>
  <si>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</si>
  <si>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</si>
  <si>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</si>
  <si>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</si>
  <si>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</si>
  <si>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</si>
  <si>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</si>
  <si>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</si>
  <si>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</si>
  <si>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</si>
  <si>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</si>
  <si>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</si>
  <si>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</si>
  <si>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</si>
  <si>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</si>
  <si>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</si>
  <si>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</si>
  <si>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</si>
  <si>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</si>
  <si>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</si>
  <si>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</si>
  <si>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</si>
  <si>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</si>
  <si>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</si>
  <si>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</si>
  <si>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</si>
  <si>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</si>
  <si>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</si>
  <si>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</si>
  <si>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</si>
  <si>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</si>
  <si>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</si>
  <si>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</si>
  <si>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</si>
  <si>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</si>
  <si>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</si>
  <si>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</si>
  <si>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</si>
  <si>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</si>
  <si>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</si>
  <si>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</si>
  <si>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</si>
  <si>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</si>
  <si>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</si>
  <si>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</si>
  <si>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</si>
  <si>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</si>
  <si>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</si>
  <si>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</si>
  <si>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</si>
  <si>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</si>
  <si>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</si>
  <si>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</si>
  <si>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</si>
  <si>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</si>
  <si>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</si>
  <si>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</si>
  <si>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</si>
  <si>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</si>
  <si>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</si>
  <si>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</si>
  <si>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</si>
  <si>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</si>
  <si>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</si>
  <si>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</si>
  <si>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</si>
  <si>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</si>
  <si>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</si>
  <si>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</si>
  <si>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</si>
  <si>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</si>
  <si>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</si>
  <si>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</si>
  <si>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</si>
  <si>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</si>
  <si>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</si>
  <si>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</si>
  <si>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</si>
  <si>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</si>
  <si>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</si>
  <si>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</si>
  <si>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</si>
  <si>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</si>
  <si>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</si>
  <si>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</si>
  <si>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</si>
  <si>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</si>
  <si>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</si>
  <si>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</si>
  <si>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</si>
  <si>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</si>
  <si>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</si>
  <si>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</si>
  <si>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</si>
  <si>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</si>
  <si>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</si>
  <si>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</si>
  <si>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</si>
  <si>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</si>
  <si>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</si>
  <si>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</si>
  <si>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</si>
  <si>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</si>
  <si>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</si>
  <si>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</si>
  <si>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</si>
  <si>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</si>
  <si>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</si>
  <si>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</si>
  <si>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</si>
  <si>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</si>
  <si>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</si>
  <si>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</si>
  <si>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</si>
  <si>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</si>
  <si>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</si>
  <si>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</si>
  <si>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</si>
  <si>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</si>
  <si>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</si>
  <si>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</si>
  <si>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</si>
  <si>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</si>
  <si>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</si>
  <si>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</si>
  <si>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</si>
  <si>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</si>
  <si>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</si>
  <si>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</si>
  <si>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</si>
  <si>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</si>
  <si>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</si>
  <si>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</si>
  <si>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</si>
  <si>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</si>
  <si>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</si>
  <si>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</si>
  <si>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</si>
  <si>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</si>
  <si>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</si>
  <si>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</si>
  <si>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</si>
  <si>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</si>
  <si>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</si>
  <si>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</si>
  <si>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</si>
  <si>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</si>
  <si>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</si>
  <si>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</si>
  <si>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</si>
  <si>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</si>
  <si>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</si>
  <si>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</si>
  <si>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</si>
  <si>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</si>
  <si>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</si>
  <si>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</si>
  <si>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</si>
  <si>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</si>
  <si>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</si>
  <si>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</si>
  <si>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</si>
  <si>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</si>
  <si>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</si>
  <si>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</si>
  <si>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</si>
  <si>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</si>
  <si>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</si>
  <si>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</si>
  <si>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</si>
  <si>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</si>
  <si>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</si>
  <si>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</si>
  <si>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</si>
  <si>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</si>
  <si>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</si>
  <si>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</si>
  <si>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</si>
  <si>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</si>
  <si>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</si>
  <si>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</si>
  <si>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</si>
  <si>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</si>
  <si>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</si>
  <si>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</si>
  <si>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</si>
  <si>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</si>
  <si>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</si>
  <si>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</si>
  <si>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</si>
  <si>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</si>
  <si>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</si>
  <si>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</si>
  <si>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</si>
  <si>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</si>
  <si>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</si>
  <si>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</si>
  <si>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</si>
  <si>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</si>
  <si>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</si>
  <si>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</si>
  <si>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</si>
  <si>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</si>
  <si>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</si>
  <si>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</si>
  <si>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</si>
  <si>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</si>
  <si>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</si>
  <si>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</si>
  <si>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</si>
  <si>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</si>
  <si>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</si>
  <si>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</si>
  <si>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</si>
  <si>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</si>
  <si>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</si>
  <si>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</si>
  <si>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</si>
  <si>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</si>
  <si>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</si>
  <si>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</si>
  <si>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</si>
  <si>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</si>
  <si>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</si>
  <si>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</si>
  <si>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</si>
  <si>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</si>
  <si>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</si>
  <si>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</si>
  <si>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</si>
  <si>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</si>
  <si>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</si>
  <si>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</si>
  <si>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</si>
  <si>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</si>
  <si>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</si>
  <si>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</si>
  <si>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</si>
  <si>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</si>
  <si>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</si>
  <si>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</si>
  <si>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</si>
  <si>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</si>
  <si>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</si>
  <si>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</si>
  <si>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</si>
  <si>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</si>
  <si>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</si>
  <si>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</si>
  <si>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</si>
  <si>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</si>
  <si>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</si>
  <si>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</si>
  <si>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</si>
  <si>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</si>
  <si>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</si>
  <si>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</si>
  <si>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</si>
  <si>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</si>
  <si>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</si>
  <si>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</si>
  <si>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</si>
  <si>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</si>
  <si>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</si>
  <si>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</si>
  <si>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</si>
  <si>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</si>
  <si>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</si>
  <si>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</si>
  <si>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</si>
  <si>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</si>
  <si>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</si>
  <si>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</si>
  <si>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</si>
  <si>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</si>
  <si>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</si>
  <si>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</si>
  <si>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</si>
  <si>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</si>
  <si>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</si>
  <si>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</si>
  <si>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</si>
  <si>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</si>
  <si>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</si>
  <si>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</si>
  <si>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</si>
  <si>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</si>
  <si>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</si>
  <si>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</si>
  <si>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</si>
  <si>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</si>
  <si>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</si>
  <si>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</si>
  <si>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</si>
  <si>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</si>
  <si>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</si>
  <si>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</si>
  <si>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</si>
  <si>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</si>
  <si>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</si>
  <si>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</si>
  <si>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</si>
  <si>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</si>
  <si>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</si>
  <si>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</si>
  <si>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</si>
  <si>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</si>
  <si>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</si>
  <si>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</si>
  <si>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</si>
  <si>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</si>
  <si>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</si>
  <si>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</si>
  <si>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</si>
  <si>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</si>
  <si>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</si>
  <si>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</si>
  <si>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</si>
  <si>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</si>
  <si>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</si>
  <si>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</si>
  <si>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</si>
  <si>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</si>
  <si>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</si>
  <si>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</si>
  <si>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</si>
  <si>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</si>
  <si>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</si>
  <si>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</si>
  <si>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</si>
  <si>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</si>
  <si>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</si>
  <si>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</si>
  <si>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</si>
  <si>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</si>
  <si>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</si>
  <si>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</si>
  <si>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</si>
  <si>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</si>
  <si>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</si>
  <si>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</si>
  <si>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</si>
  <si>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</si>
  <si>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</si>
  <si>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</si>
  <si>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</si>
  <si>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</si>
  <si>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</si>
  <si>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</si>
  <si>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</si>
  <si>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</si>
  <si>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</si>
  <si>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</si>
  <si>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</si>
  <si>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</si>
  <si>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</si>
  <si>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</si>
  <si>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</si>
  <si>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</si>
  <si>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</si>
  <si>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</si>
  <si>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</si>
  <si>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</si>
  <si>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</si>
  <si>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</si>
  <si>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</si>
  <si>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</si>
  <si>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</si>
  <si>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</si>
  <si>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</si>
  <si>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</si>
  <si>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</si>
  <si>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</si>
  <si>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</si>
  <si>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</si>
  <si>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</si>
  <si>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</si>
  <si>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</si>
  <si>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</si>
  <si>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</si>
  <si>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</si>
  <si>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</si>
  <si>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</si>
  <si>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</si>
  <si>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</si>
  <si>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</si>
  <si>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</si>
  <si>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</si>
  <si>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</si>
  <si>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</si>
  <si>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</si>
  <si>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</si>
  <si>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</si>
  <si>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</si>
  <si>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</si>
  <si>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</si>
  <si>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</si>
  <si>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</si>
  <si>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</si>
  <si>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</si>
  <si>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</si>
  <si>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</si>
  <si>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</si>
  <si>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</si>
  <si>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</si>
  <si>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</si>
  <si>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</si>
  <si>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</si>
  <si>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</si>
  <si>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</si>
  <si>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</si>
  <si>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</si>
  <si>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</si>
  <si>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</si>
  <si>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</si>
  <si>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</si>
  <si>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</si>
  <si>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</si>
  <si>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</si>
  <si>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</si>
  <si>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</si>
  <si>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</si>
  <si>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</si>
  <si>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</si>
  <si>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</si>
  <si>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</si>
  <si>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</si>
  <si>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</si>
  <si>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</si>
  <si>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</si>
  <si>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</si>
  <si>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</si>
  <si>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</si>
  <si>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</si>
  <si>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</si>
  <si>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</si>
  <si>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</si>
  <si>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</si>
  <si>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</si>
  <si>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</si>
  <si>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</si>
  <si>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</si>
  <si>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</si>
  <si>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</si>
  <si>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</si>
  <si>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</si>
  <si>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</si>
  <si>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</si>
  <si>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</si>
  <si>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</si>
  <si>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</si>
  <si>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</si>
  <si>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</si>
  <si>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</si>
  <si>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</si>
  <si>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</si>
  <si>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</si>
  <si>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</si>
  <si>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</si>
  <si>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</si>
  <si>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</si>
  <si>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</si>
  <si>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</si>
  <si>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</si>
  <si>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</si>
  <si>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</si>
  <si>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</si>
  <si>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</si>
  <si>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</si>
  <si>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</si>
  <si>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</si>
  <si>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</si>
  <si>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</si>
  <si>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</si>
  <si>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</si>
  <si>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</si>
  <si>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</si>
  <si>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</si>
  <si>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</si>
  <si>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</si>
  <si>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</si>
  <si>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</si>
  <si>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</si>
  <si>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</si>
  <si>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</si>
  <si>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</si>
  <si>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</si>
  <si>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</si>
  <si>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</si>
  <si>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</si>
  <si>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</si>
  <si>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</si>
  <si>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</si>
  <si>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</si>
  <si>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</si>
  <si>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</si>
  <si>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</si>
  <si>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</si>
  <si>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</si>
  <si>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</si>
  <si>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</si>
  <si>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</si>
  <si>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</si>
  <si>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</si>
  <si>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</si>
  <si>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</si>
  <si>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</si>
  <si>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</si>
  <si>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</si>
  <si>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</si>
  <si>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</si>
  <si>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</si>
  <si>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</si>
  <si>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</si>
  <si>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</si>
  <si>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</si>
  <si>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</si>
  <si>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</si>
  <si>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</si>
  <si>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</si>
  <si>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</si>
  <si>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</si>
  <si>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</si>
  <si>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</si>
  <si>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</si>
  <si>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</si>
  <si>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</si>
  <si>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</si>
  <si>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</si>
  <si>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</si>
  <si>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</si>
  <si>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</si>
  <si>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</si>
  <si>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</si>
  <si>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</si>
  <si>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</si>
  <si>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</si>
  <si>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</si>
  <si>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</si>
  <si>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</si>
  <si>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</si>
  <si>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</si>
  <si>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</si>
  <si>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</si>
  <si>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</si>
  <si>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</si>
  <si>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</si>
  <si>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</si>
  <si>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</si>
  <si>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</si>
  <si>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</si>
  <si>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</si>
  <si>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</si>
  <si>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</si>
  <si>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</si>
  <si>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</si>
  <si>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</si>
  <si>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</si>
  <si>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</si>
  <si>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</si>
  <si>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</si>
  <si>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</si>
  <si>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</si>
  <si>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</si>
  <si>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</si>
  <si>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</si>
  <si>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</si>
  <si>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</si>
  <si>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</si>
  <si>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</si>
  <si>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</si>
  <si>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</si>
  <si>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</si>
  <si>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</si>
  <si>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</si>
  <si>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</si>
  <si>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</si>
  <si>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</si>
  <si>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</si>
  <si>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</si>
  <si>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</si>
  <si>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</si>
  <si>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</si>
  <si>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</si>
  <si>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</si>
  <si>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</si>
  <si>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</si>
  <si>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</si>
  <si>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</si>
  <si>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</si>
  <si>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</si>
  <si>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</si>
  <si>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</si>
  <si>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</si>
  <si>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</si>
  <si>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</si>
  <si>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</si>
  <si>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</si>
  <si>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</si>
  <si>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</si>
  <si>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</si>
  <si>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</si>
  <si>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</si>
  <si>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</si>
  <si>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</si>
  <si>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</si>
  <si>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</si>
  <si>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</si>
  <si>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</si>
  <si>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</si>
  <si>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</si>
  <si>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</si>
  <si>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</si>
  <si>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</si>
  <si>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</si>
  <si>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</si>
  <si>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</si>
  <si>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</si>
  <si>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</si>
  <si>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</si>
  <si>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</si>
  <si>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</si>
  <si>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</si>
  <si>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</si>
  <si>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</si>
  <si>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</si>
  <si>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</si>
  <si>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</si>
  <si>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</si>
  <si>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</si>
  <si>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</si>
  <si>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</si>
  <si>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</si>
  <si>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</si>
  <si>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</si>
  <si>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</si>
  <si>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</si>
  <si>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</si>
  <si>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</si>
  <si>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</si>
  <si>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</si>
  <si>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</si>
  <si>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</si>
  <si>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</si>
  <si>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</si>
  <si>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</si>
  <si>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</si>
  <si>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</si>
  <si>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</si>
  <si>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</si>
  <si>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</si>
  <si>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</si>
  <si>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</si>
  <si>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</si>
  <si>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</si>
  <si>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</si>
  <si>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</si>
  <si>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</si>
  <si>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</si>
  <si>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</si>
  <si>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</si>
  <si>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</si>
  <si>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</si>
  <si>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</si>
  <si>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</si>
  <si>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</si>
  <si>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</si>
  <si>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</si>
  <si>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</si>
  <si>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</si>
  <si>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</si>
  <si>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</si>
  <si>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</si>
  <si>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</si>
  <si>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</si>
  <si>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</si>
  <si>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</si>
  <si>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</si>
  <si>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</si>
  <si>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</si>
  <si>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</si>
  <si>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</si>
  <si>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</si>
  <si>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</si>
  <si>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</si>
  <si>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</si>
  <si>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</si>
  <si>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</si>
  <si>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</si>
  <si>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</si>
  <si>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</si>
  <si>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</si>
  <si>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</si>
  <si>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</si>
  <si>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</si>
  <si>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</si>
  <si>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</si>
  <si>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</si>
  <si>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</si>
  <si>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</si>
  <si>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</si>
  <si>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</si>
  <si>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</si>
  <si>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</si>
  <si>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</si>
  <si>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</si>
  <si>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</si>
  <si>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</si>
  <si>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</si>
  <si>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</si>
  <si>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</si>
  <si>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</si>
  <si>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</si>
  <si>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</si>
  <si>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</si>
  <si>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</si>
  <si>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</si>
  <si>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</si>
  <si>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</si>
  <si>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</si>
  <si>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</si>
  <si>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</si>
  <si>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</si>
  <si>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</si>
  <si>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</si>
  <si>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</si>
  <si>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</si>
  <si>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</si>
  <si>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</si>
  <si>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</si>
  <si>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</si>
  <si>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</si>
  <si>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</si>
  <si>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</si>
  <si>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</si>
  <si>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</si>
  <si>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</si>
  <si>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</si>
  <si>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</si>
  <si>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</si>
  <si>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</si>
  <si>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</si>
  <si>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</si>
  <si>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</si>
  <si>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</si>
  <si>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</si>
  <si>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</si>
  <si>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</si>
  <si>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</si>
  <si>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</si>
  <si>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</si>
  <si>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</si>
  <si>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</si>
  <si>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</si>
  <si>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</si>
  <si>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</si>
  <si>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</si>
  <si>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</si>
  <si>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</si>
  <si>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</si>
  <si>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</si>
  <si>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</si>
  <si>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</si>
  <si>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</si>
  <si>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</si>
  <si>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</si>
  <si>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</si>
  <si>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</si>
  <si>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</si>
  <si>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</si>
  <si>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</si>
  <si>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</si>
  <si>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</si>
  <si>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</si>
  <si>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</si>
  <si>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</si>
  <si>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</si>
  <si>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</si>
  <si>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</si>
  <si>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</si>
  <si>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</si>
  <si>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</si>
  <si>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</si>
  <si>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</si>
  <si>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</si>
  <si>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</si>
  <si>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</si>
  <si>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</si>
  <si>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</si>
  <si>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</si>
  <si>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</si>
  <si>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</si>
  <si>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</si>
  <si>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</si>
  <si>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</si>
  <si>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</si>
  <si>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</si>
  <si>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</si>
  <si>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</si>
  <si>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</si>
  <si>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</si>
  <si>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</si>
  <si>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</si>
  <si>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</si>
  <si>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</si>
  <si>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</si>
  <si>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</si>
  <si>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</si>
  <si>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</si>
  <si>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</si>
  <si>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</si>
  <si>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</si>
  <si>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</si>
  <si>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</si>
  <si>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</si>
  <si>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</si>
  <si>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</si>
  <si>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</si>
  <si>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</si>
  <si>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</si>
  <si>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</si>
  <si>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</si>
  <si>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</si>
  <si>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</si>
  <si>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</si>
  <si>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</si>
  <si>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</si>
  <si>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</si>
  <si>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</si>
  <si>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</si>
  <si>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</si>
  <si>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</si>
  <si>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</si>
  <si>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</si>
  <si>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</si>
  <si>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</si>
  <si>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</si>
  <si>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</si>
  <si>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</si>
  <si>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</si>
  <si>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</si>
  <si>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</si>
  <si>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</si>
  <si>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</si>
  <si>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</si>
  <si>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</si>
  <si>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</si>
  <si>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</si>
  <si>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</si>
  <si>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</si>
  <si>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</si>
  <si>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</si>
  <si>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</si>
  <si>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</si>
  <si>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</si>
  <si>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</si>
  <si>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</si>
  <si>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</si>
  <si>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</si>
  <si>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</si>
  <si>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</si>
  <si>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</si>
  <si>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</si>
  <si>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</si>
  <si>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</si>
  <si>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</si>
  <si>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</si>
  <si>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</si>
  <si>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</si>
  <si>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</si>
  <si>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</si>
  <si>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</si>
  <si>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</si>
  <si>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</si>
  <si>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</si>
  <si>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</si>
  <si>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</si>
  <si>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</si>
  <si>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</si>
  <si>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</si>
  <si>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</si>
  <si>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</si>
  <si>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</si>
  <si>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</si>
  <si>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</si>
  <si>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</si>
  <si>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</si>
  <si>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</si>
  <si>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</si>
  <si>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</si>
  <si>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</si>
  <si>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</si>
  <si>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</si>
  <si>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</si>
  <si>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</si>
  <si>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</si>
  <si>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</si>
  <si>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</si>
  <si>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</si>
  <si>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</si>
  <si>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</si>
  <si>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</si>
  <si>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</si>
  <si>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</si>
  <si>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</si>
  <si>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</si>
  <si>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</si>
  <si>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</si>
  <si>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</si>
  <si>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</si>
  <si>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</si>
  <si>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</si>
  <si>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</si>
  <si>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</si>
  <si>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</si>
  <si>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</si>
  <si>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</si>
  <si>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</si>
  <si>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</si>
  <si>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</si>
  <si>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</si>
  <si>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</si>
  <si>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</si>
  <si>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</si>
  <si>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</si>
  <si>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</si>
  <si>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</si>
  <si>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</si>
  <si>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</si>
  <si>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</si>
  <si>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</si>
  <si>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</si>
  <si>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</si>
  <si>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</si>
  <si>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</si>
  <si>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</si>
  <si>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</si>
  <si>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</si>
  <si>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</si>
  <si>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</si>
  <si>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</si>
  <si>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</si>
  <si>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</si>
  <si>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</si>
  <si>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</si>
  <si>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</si>
  <si>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</si>
  <si>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</si>
  <si>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</si>
  <si>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</si>
  <si>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</si>
  <si>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</si>
  <si>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</si>
  <si>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</si>
  <si>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</si>
  <si>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</si>
  <si>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</si>
  <si>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</si>
  <si>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</si>
  <si>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</si>
  <si>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</si>
  <si>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</si>
  <si>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</si>
  <si>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</si>
  <si>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</si>
  <si>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</si>
  <si>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</si>
  <si>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</si>
  <si>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</si>
  <si>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</si>
  <si>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</si>
  <si>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</si>
  <si>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</si>
  <si>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</si>
  <si>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</si>
  <si>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</si>
  <si>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</si>
  <si>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</si>
  <si>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</si>
  <si>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</si>
  <si>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</si>
  <si>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</si>
  <si>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</si>
  <si>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</si>
  <si>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</si>
  <si>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</si>
  <si>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</si>
  <si>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</si>
  <si>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</si>
  <si>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</si>
  <si>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</si>
  <si>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</si>
  <si>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</si>
  <si>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</si>
  <si>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</si>
  <si>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</si>
  <si>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</si>
  <si>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</si>
  <si>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</si>
  <si>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</si>
  <si>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</si>
  <si>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</si>
  <si>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</si>
  <si>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</si>
  <si>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</si>
  <si>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</si>
  <si>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</si>
  <si>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</si>
  <si>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</si>
  <si>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</si>
  <si>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</si>
  <si>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</si>
  <si>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</si>
  <si>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</si>
  <si>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</si>
  <si>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</si>
  <si>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</si>
  <si>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</si>
  <si>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</si>
  <si>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</si>
  <si>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</si>
  <si>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</si>
  <si>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</si>
  <si>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</si>
  <si>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</si>
  <si>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</si>
  <si>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</si>
  <si>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</si>
  <si>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</si>
  <si>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</si>
  <si>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</si>
  <si>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</si>
  <si>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</si>
  <si>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</si>
  <si>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</si>
  <si>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</si>
  <si>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</si>
  <si>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</si>
  <si>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</si>
  <si>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</si>
  <si>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</si>
  <si>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</si>
  <si>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</si>
  <si>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</si>
  <si>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</si>
  <si>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</si>
  <si>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</si>
  <si>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</si>
  <si>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</si>
  <si>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</si>
  <si>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</si>
  <si>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</si>
  <si>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</si>
  <si>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</si>
  <si>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</si>
  <si>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</si>
  <si>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</si>
  <si>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</si>
  <si>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</si>
  <si>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</si>
  <si>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</si>
  <si>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</si>
  <si>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</si>
  <si>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</si>
  <si>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</si>
  <si>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</si>
  <si>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</si>
  <si>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</si>
  <si>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</si>
  <si>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</si>
  <si>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</si>
  <si>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</si>
  <si>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</si>
  <si>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</si>
  <si>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</si>
  <si>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</si>
  <si>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</si>
  <si>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</si>
  <si>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</si>
  <si>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</si>
  <si>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</si>
  <si>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</si>
  <si>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</si>
  <si>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</si>
  <si>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</si>
  <si>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</si>
  <si>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</si>
  <si>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</si>
  <si>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</si>
  <si>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</si>
  <si>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</si>
  <si>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</si>
  <si>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</si>
  <si>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</si>
  <si>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</si>
  <si>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</si>
  <si>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</si>
  <si>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</si>
  <si>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</si>
  <si>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</si>
  <si>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</si>
  <si>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</si>
  <si>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</si>
  <si>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</si>
  <si>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</si>
  <si>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</si>
  <si>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</si>
  <si>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</si>
  <si>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</si>
  <si>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</si>
  <si>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</si>
  <si>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</si>
  <si>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</si>
  <si>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</si>
  <si>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</si>
  <si>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</si>
  <si>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</si>
  <si>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</si>
  <si>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</si>
  <si>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</si>
  <si>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</si>
  <si>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</si>
  <si>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</si>
  <si>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</si>
  <si>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</si>
  <si>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</si>
  <si>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</si>
  <si>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</si>
  <si>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</si>
  <si>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</si>
  <si>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</si>
  <si>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</si>
  <si>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</si>
  <si>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</si>
  <si>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</si>
  <si>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</si>
  <si>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</si>
  <si>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</si>
  <si>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</si>
  <si>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</si>
  <si>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</si>
  <si>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</si>
  <si>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</si>
  <si>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</si>
  <si>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</si>
  <si>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</si>
  <si>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</si>
  <si>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</si>
  <si>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</si>
  <si>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</si>
  <si>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</si>
  <si>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</si>
  <si>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</si>
  <si>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</si>
  <si>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</si>
  <si>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</si>
  <si>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</si>
  <si>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</si>
  <si>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</si>
  <si>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</si>
  <si>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</si>
  <si>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</si>
  <si>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</si>
  <si>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</si>
  <si>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</si>
  <si>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</si>
  <si>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</si>
  <si>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</si>
  <si>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</si>
  <si>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</si>
  <si>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</si>
  <si>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</si>
  <si>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</si>
  <si>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</si>
  <si>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</si>
  <si>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</si>
  <si>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</si>
  <si>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</si>
  <si>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</si>
  <si>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</si>
  <si>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</si>
  <si>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</si>
  <si>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</si>
  <si>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</si>
  <si>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</si>
  <si>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</si>
  <si>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</si>
  <si>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</si>
  <si>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</si>
  <si>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</si>
  <si>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</si>
  <si>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</si>
  <si>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</si>
  <si>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</si>
  <si>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</si>
  <si>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</si>
  <si>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</si>
  <si>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</si>
  <si>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</si>
  <si>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</si>
  <si>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</si>
  <si>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</si>
  <si>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</si>
  <si>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</si>
  <si>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</si>
  <si>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</si>
  <si>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</si>
  <si>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</si>
  <si>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</si>
  <si>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</si>
  <si>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</si>
  <si>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</si>
  <si>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</si>
  <si>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</si>
  <si>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</si>
  <si>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</si>
  <si>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</si>
  <si>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</si>
  <si>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</si>
  <si>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</si>
  <si>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</si>
  <si>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</si>
  <si>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</si>
  <si>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</si>
  <si>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</si>
  <si>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</si>
  <si>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</si>
  <si>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</si>
  <si>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</si>
  <si>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</si>
  <si>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</si>
  <si>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</si>
  <si>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</si>
  <si>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</si>
  <si>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</si>
  <si>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</si>
  <si>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</si>
  <si>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</si>
  <si>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</si>
  <si>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</si>
  <si>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</si>
  <si>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</si>
  <si>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</si>
  <si>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</si>
  <si>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</si>
  <si>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</si>
  <si>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</si>
  <si>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</si>
  <si>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</si>
  <si>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</si>
  <si>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</si>
  <si>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</si>
  <si>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</si>
  <si>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</si>
  <si>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</si>
  <si>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</si>
  <si>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</si>
  <si>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</si>
  <si>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</si>
  <si>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</si>
  <si>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</si>
  <si>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</si>
  <si>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</si>
  <si>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</si>
  <si>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</si>
  <si>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</si>
  <si>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</si>
  <si>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</si>
  <si>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</si>
  <si>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</si>
  <si>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</si>
  <si>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</si>
  <si>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</si>
  <si>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</si>
  <si>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</si>
  <si>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</si>
  <si>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</si>
  <si>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</si>
  <si>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</si>
  <si>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</si>
  <si>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</si>
  <si>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</si>
  <si>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</si>
  <si>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</si>
  <si>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</si>
  <si>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</si>
  <si>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</si>
  <si>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</si>
  <si>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</si>
  <si>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</si>
  <si>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</si>
  <si>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</si>
  <si>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</si>
  <si>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</si>
  <si>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</si>
  <si>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</si>
  <si>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</si>
  <si>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</si>
  <si>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</si>
  <si>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</si>
  <si>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</si>
  <si>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</si>
  <si>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</si>
  <si>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</si>
  <si>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</si>
  <si>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</si>
  <si>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</si>
  <si>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</si>
  <si>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</si>
  <si>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</si>
  <si>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</si>
  <si>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</si>
  <si>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</si>
  <si>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</si>
  <si>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</si>
  <si>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</si>
  <si>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</si>
  <si>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</si>
  <si>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</si>
  <si>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</si>
  <si>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</si>
  <si>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</si>
  <si>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</si>
  <si>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</si>
  <si>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</si>
  <si>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</si>
  <si>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</si>
  <si>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</si>
  <si>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</si>
  <si>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</si>
  <si>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</si>
  <si>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</si>
  <si>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</si>
  <si>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</si>
  <si>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</si>
  <si>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</si>
  <si>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</si>
  <si>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</si>
  <si>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</si>
  <si>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</si>
  <si>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</si>
  <si>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</si>
  <si>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</si>
  <si>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</si>
  <si>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</si>
  <si>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</si>
  <si>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</si>
  <si>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</si>
  <si>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</si>
  <si>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</si>
  <si>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</si>
  <si>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</si>
  <si>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</si>
  <si>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</si>
  <si>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</si>
  <si>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</si>
  <si>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</si>
  <si>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</si>
  <si>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</si>
  <si>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</si>
  <si>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</si>
  <si>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</si>
  <si>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</si>
  <si>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</si>
  <si>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</si>
  <si>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</si>
  <si>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</si>
  <si>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</si>
  <si>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</si>
  <si>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</si>
  <si>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</si>
  <si>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</si>
  <si>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</si>
  <si>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</si>
  <si>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</si>
  <si>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</si>
  <si>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</si>
  <si>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</si>
  <si>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</si>
  <si>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</si>
  <si>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</si>
  <si>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</si>
  <si>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</si>
  <si>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</si>
  <si>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</si>
  <si>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</si>
  <si>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</si>
  <si>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</si>
  <si>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</si>
  <si>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</si>
  <si>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</si>
  <si>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</si>
  <si>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</si>
  <si>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</si>
  <si>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</si>
  <si>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</si>
  <si>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</si>
  <si>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</si>
  <si>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</si>
  <si>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</si>
  <si>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</si>
  <si>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</si>
  <si>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</si>
  <si>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</si>
  <si>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</si>
  <si>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</si>
  <si>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</si>
  <si>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</si>
  <si>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</si>
  <si>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</si>
  <si>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</si>
  <si>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</si>
  <si>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</si>
  <si>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</si>
  <si>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</si>
  <si>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</si>
  <si>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</si>
  <si>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</si>
  <si>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</si>
  <si>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</si>
  <si>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</si>
  <si>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</si>
  <si>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</si>
  <si>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</si>
  <si>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</si>
  <si>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</si>
  <si>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</si>
  <si>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</si>
  <si>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</si>
  <si>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</si>
  <si>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</si>
  <si>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</si>
  <si>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</si>
  <si>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</si>
  <si>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</si>
  <si>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</si>
  <si>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</si>
  <si>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</si>
  <si>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</si>
  <si>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</si>
  <si>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</si>
  <si>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</si>
  <si>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</si>
  <si>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</si>
  <si>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</si>
  <si>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</si>
  <si>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</si>
  <si>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</si>
  <si>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</si>
  <si>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</si>
  <si>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</si>
  <si>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</si>
  <si>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</si>
  <si>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</si>
  <si>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</si>
  <si>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</si>
  <si>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</si>
  <si>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</si>
  <si>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</si>
  <si>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</si>
  <si>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</si>
  <si>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</si>
  <si>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</si>
  <si>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</si>
  <si>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</si>
  <si>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</si>
  <si>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</si>
  <si>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</si>
  <si>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</si>
  <si>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</si>
  <si>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</si>
  <si>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</si>
  <si>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</si>
  <si>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</si>
  <si>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</si>
  <si>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</si>
  <si>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</si>
  <si>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</si>
  <si>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</si>
  <si>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</si>
  <si>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</si>
  <si>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</si>
  <si>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</si>
  <si>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</si>
  <si>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</si>
  <si>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</si>
  <si>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</si>
  <si>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</si>
  <si>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</si>
  <si>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</si>
  <si>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</si>
  <si>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</si>
  <si>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</si>
  <si>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</si>
  <si>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</si>
  <si>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</si>
  <si>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</si>
  <si>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</si>
  <si>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</si>
  <si>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</si>
  <si>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</si>
  <si>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</si>
  <si>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</si>
  <si>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</si>
  <si>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</si>
  <si>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</si>
  <si>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</si>
  <si>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</si>
  <si>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</si>
  <si>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</si>
  <si>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</si>
  <si>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</si>
  <si>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</si>
  <si>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</si>
  <si>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</si>
  <si>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</si>
  <si>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</si>
  <si>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</si>
  <si>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</si>
  <si>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</si>
  <si>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</si>
  <si>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</si>
  <si>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</si>
  <si>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</si>
  <si>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</si>
  <si>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</si>
  <si>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</si>
  <si>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</si>
  <si>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</si>
  <si>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</si>
  <si>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</si>
  <si>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</si>
  <si>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</si>
  <si>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</si>
  <si>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</si>
  <si>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</si>
  <si>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</si>
  <si>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</si>
  <si>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</si>
  <si>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</si>
  <si>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</si>
  <si>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</si>
  <si>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</si>
  <si>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</si>
  <si>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</si>
  <si>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</si>
  <si>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</si>
  <si>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</si>
  <si>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</si>
  <si>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</si>
  <si>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</si>
  <si>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</si>
  <si>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</si>
  <si>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</si>
  <si>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</si>
  <si>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</si>
  <si>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</si>
  <si>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</si>
  <si>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</si>
  <si>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</si>
  <si>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</si>
  <si>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</si>
  <si>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</si>
  <si>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</si>
  <si>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</si>
  <si>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</si>
  <si>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</si>
  <si>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</si>
  <si>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</si>
  <si>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</si>
  <si>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</si>
  <si>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</si>
  <si>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</si>
  <si>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</si>
  <si>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</si>
  <si>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</si>
  <si>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</si>
  <si>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</si>
  <si>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</si>
  <si>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</si>
  <si>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</si>
  <si>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</si>
  <si>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</si>
  <si>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</si>
  <si>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</si>
  <si>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</si>
  <si>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</si>
  <si>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</si>
  <si>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</si>
  <si>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</si>
  <si>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</si>
  <si>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</si>
  <si>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</si>
  <si>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</si>
  <si>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</si>
  <si>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</si>
  <si>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</si>
  <si>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</si>
  <si>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</si>
  <si>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</si>
  <si>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</si>
  <si>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</si>
  <si>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</si>
  <si>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</si>
  <si>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</si>
  <si>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</si>
  <si>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</si>
  <si>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</si>
  <si>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</si>
  <si>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</si>
  <si>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</si>
  <si>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</si>
  <si>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</si>
  <si>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</si>
  <si>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</si>
  <si>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</si>
  <si>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</si>
  <si>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</si>
  <si>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</si>
  <si>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</si>
  <si>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</si>
  <si>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</si>
  <si>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</si>
  <si>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</si>
  <si>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</si>
  <si>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</si>
  <si>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</si>
  <si>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</si>
  <si>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</si>
  <si>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</si>
  <si>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</si>
  <si>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</si>
  <si>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</si>
  <si>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</si>
  <si>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</si>
  <si>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</si>
  <si>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</si>
  <si>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</si>
  <si>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</si>
  <si>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</si>
  <si>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</si>
  <si>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</si>
  <si>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</si>
  <si>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</si>
  <si>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</si>
  <si>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</si>
  <si>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</si>
  <si>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</si>
  <si>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</si>
  <si>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</si>
  <si>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</si>
  <si>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</si>
  <si>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</si>
  <si>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</si>
  <si>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</si>
  <si>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</si>
  <si>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</si>
  <si>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</si>
  <si>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</si>
  <si>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</si>
  <si>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</si>
  <si>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</si>
  <si>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</si>
  <si>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</si>
  <si>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</si>
  <si>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</si>
  <si>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</si>
  <si>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</si>
  <si>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</si>
  <si>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</si>
  <si>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</si>
  <si>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</si>
  <si>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</si>
  <si>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</si>
  <si>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</si>
  <si>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</si>
  <si>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</si>
  <si>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</si>
  <si>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</si>
  <si>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</si>
  <si>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</si>
  <si>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</si>
  <si>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</si>
  <si>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</si>
  <si>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</si>
  <si>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</si>
  <si>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</si>
  <si>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</si>
  <si>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</si>
  <si>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</si>
  <si>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</si>
  <si>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</si>
  <si>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</si>
  <si>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</si>
  <si>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</si>
  <si>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</si>
  <si>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</si>
  <si>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</si>
  <si>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</si>
  <si>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</si>
  <si>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</si>
  <si>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</si>
  <si>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</si>
  <si>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</si>
  <si>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</si>
  <si>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</si>
  <si>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</si>
  <si>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</si>
  <si>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</si>
  <si>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</si>
  <si>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</si>
  <si>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</si>
  <si>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</si>
  <si>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</si>
  <si>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</si>
  <si>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</si>
  <si>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</si>
  <si>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</si>
  <si>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</si>
  <si>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</si>
  <si>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</si>
  <si>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</si>
  <si>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</si>
  <si>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</si>
  <si>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</si>
  <si>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</si>
  <si>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</si>
  <si>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</si>
  <si>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</si>
  <si>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</si>
  <si>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</si>
  <si>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</si>
  <si>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</si>
  <si>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</si>
  <si>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</si>
  <si>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</si>
  <si>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</si>
  <si>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</si>
  <si>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</si>
  <si>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</si>
  <si>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</si>
  <si>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</si>
  <si>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</si>
  <si>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</si>
  <si>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</si>
  <si>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</si>
  <si>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</si>
  <si>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</si>
  <si>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</si>
  <si>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</si>
  <si>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</si>
  <si>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</si>
  <si>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</si>
  <si>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</si>
  <si>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</si>
  <si>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</si>
  <si>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</si>
  <si>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</si>
  <si>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</si>
  <si>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</si>
  <si>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</si>
  <si>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</si>
  <si>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</si>
  <si>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</si>
  <si>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</si>
  <si>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</si>
  <si>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</si>
  <si>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</si>
  <si>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</si>
  <si>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</si>
  <si>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</si>
  <si>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</si>
  <si>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</si>
  <si>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</si>
  <si>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</si>
  <si>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</si>
  <si>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</si>
  <si>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</si>
  <si>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</si>
  <si>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</si>
  <si>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</si>
  <si>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</si>
  <si>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</si>
  <si>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</si>
  <si>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</si>
  <si>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</si>
  <si>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</si>
  <si>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</si>
  <si>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</si>
  <si>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</si>
  <si>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</si>
  <si>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</si>
  <si>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</si>
  <si>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</si>
  <si>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</si>
  <si>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</si>
  <si>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</si>
  <si>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</si>
  <si>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</si>
  <si>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</si>
  <si>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</si>
  <si>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</si>
  <si>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</si>
  <si>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</si>
  <si>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</si>
  <si>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</si>
  <si>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</si>
  <si>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</si>
  <si>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</si>
  <si>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</si>
  <si>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</si>
  <si>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</si>
  <si>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</si>
  <si>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</si>
  <si>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</si>
  <si>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</si>
  <si>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</si>
  <si>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</si>
  <si>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</si>
  <si>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</si>
  <si>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</si>
  <si>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</si>
  <si>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</si>
  <si>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</si>
  <si>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</si>
  <si>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</si>
  <si>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</si>
  <si>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</si>
  <si>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</si>
  <si>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</si>
  <si>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</si>
  <si>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</si>
  <si>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</si>
  <si>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</si>
  <si>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</si>
  <si>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</si>
  <si>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</si>
  <si>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</si>
  <si>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</si>
  <si>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</si>
  <si>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</si>
  <si>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</si>
  <si>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</si>
  <si>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</si>
  <si>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</si>
  <si>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</si>
  <si>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</si>
  <si>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</si>
  <si>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</si>
  <si>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</si>
  <si>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</si>
  <si>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</si>
  <si>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</si>
  <si>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</si>
  <si>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</si>
  <si>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</si>
  <si>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</si>
  <si>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</si>
  <si>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</si>
  <si>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</si>
  <si>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</si>
  <si>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</si>
  <si>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</si>
  <si>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</si>
  <si>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</si>
  <si>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</si>
  <si>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</si>
  <si>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</si>
  <si>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</si>
  <si>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</si>
  <si>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</si>
  <si>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</si>
  <si>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</si>
  <si>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</si>
  <si>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</si>
  <si>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</si>
  <si>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</si>
  <si>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</si>
  <si>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</si>
  <si>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</si>
  <si>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</si>
  <si>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</si>
  <si>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</si>
  <si>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</si>
  <si>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</si>
  <si>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</si>
  <si>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</si>
  <si>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</si>
  <si>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</si>
  <si>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</si>
  <si>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</si>
  <si>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</si>
  <si>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</si>
  <si>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</si>
  <si>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</si>
  <si>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</si>
  <si>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</si>
  <si>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</si>
  <si>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</si>
  <si>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</si>
  <si>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</si>
  <si>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</si>
  <si>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</si>
  <si>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</si>
  <si>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</si>
  <si>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</si>
  <si>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</si>
  <si>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</si>
  <si>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</si>
  <si>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</si>
  <si>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</si>
  <si>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</si>
  <si>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</si>
  <si>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</si>
  <si>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</si>
  <si>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</si>
  <si>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</si>
  <si>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</si>
  <si>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</si>
  <si>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</si>
  <si>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</si>
  <si>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</si>
  <si>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</si>
  <si>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</si>
  <si>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</si>
  <si>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</si>
  <si>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</si>
  <si>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</si>
  <si>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</si>
  <si>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</si>
  <si>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</si>
  <si>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</si>
  <si>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</si>
  <si>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</si>
  <si>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</si>
  <si>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</si>
  <si>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</si>
  <si>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</si>
  <si>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</si>
  <si>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</si>
  <si>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</si>
  <si>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</si>
  <si>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</si>
  <si>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</si>
  <si>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</si>
  <si>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</si>
  <si>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</si>
  <si>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</si>
  <si>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</si>
  <si>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</si>
  <si>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</si>
  <si>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</si>
  <si>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</si>
  <si>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</si>
  <si>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</si>
  <si>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</si>
  <si>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</si>
  <si>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</si>
  <si>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</si>
  <si>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</si>
  <si>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</si>
  <si>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</si>
  <si>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</si>
  <si>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</si>
  <si>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</si>
  <si>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</si>
  <si>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</si>
  <si>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</si>
  <si>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</si>
  <si>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</si>
  <si>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</si>
  <si>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</si>
  <si>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</si>
  <si>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</si>
  <si>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</si>
  <si>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</si>
  <si>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</si>
  <si>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</si>
  <si>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</si>
  <si>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</si>
  <si>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</si>
  <si>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</si>
  <si>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</si>
  <si>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</si>
  <si>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</si>
  <si>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</si>
  <si>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</si>
  <si>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</si>
  <si>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</si>
  <si>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</si>
  <si>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</si>
  <si>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</si>
  <si>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</si>
  <si>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</si>
  <si>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</si>
  <si>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</si>
  <si>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</si>
  <si>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</si>
  <si>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</si>
  <si>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</si>
  <si>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</si>
  <si>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</si>
  <si>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</si>
  <si>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</si>
  <si>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</si>
  <si>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</si>
  <si>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</si>
  <si>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</si>
  <si>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</si>
  <si>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</si>
  <si>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</si>
  <si>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</si>
  <si>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</si>
  <si>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</si>
  <si>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</si>
  <si>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</si>
  <si>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</si>
  <si>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</si>
  <si>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</si>
  <si>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</si>
  <si>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</si>
  <si>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</si>
  <si>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</si>
  <si>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</si>
  <si>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</si>
  <si>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</si>
  <si>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</si>
  <si>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</si>
  <si>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</si>
  <si>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</si>
  <si>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</si>
  <si>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</si>
  <si>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</si>
  <si>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</si>
  <si>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</si>
  <si>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</si>
  <si>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</si>
  <si>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</si>
  <si>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</si>
  <si>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</si>
  <si>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</si>
  <si>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</si>
  <si>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</si>
  <si>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</si>
  <si>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</si>
  <si>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</si>
  <si>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</si>
  <si>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</si>
  <si>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</si>
  <si>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</si>
  <si>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</si>
  <si>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</si>
  <si>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</si>
  <si>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</si>
  <si>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</si>
  <si>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</si>
  <si>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</si>
  <si>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</si>
  <si>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</si>
  <si>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</si>
  <si>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</si>
  <si>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</si>
  <si>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</si>
  <si>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</si>
  <si>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</si>
  <si>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</si>
  <si>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</si>
  <si>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</si>
  <si>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</si>
  <si>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</si>
  <si>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</si>
  <si>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</si>
  <si>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</si>
  <si>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</si>
  <si>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</si>
  <si>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</si>
  <si>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</si>
  <si>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</si>
  <si>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</si>
  <si>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</si>
  <si>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</si>
  <si>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</si>
  <si>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</si>
  <si>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</si>
  <si>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</si>
  <si>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</si>
  <si>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</si>
  <si>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</si>
  <si>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</si>
  <si>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</si>
  <si>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</si>
  <si>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</si>
  <si>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</si>
  <si>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</si>
  <si>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</si>
  <si>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</si>
  <si>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</si>
  <si>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</si>
  <si>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</si>
  <si>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</si>
  <si>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</si>
  <si>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</si>
  <si>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</si>
  <si>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</si>
  <si>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</si>
  <si>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</si>
  <si>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</si>
  <si>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</si>
  <si>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</si>
  <si>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</si>
  <si>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</si>
  <si>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</si>
  <si>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</si>
  <si>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</si>
  <si>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</si>
  <si>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</si>
  <si>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</si>
  <si>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</si>
  <si>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</si>
  <si>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</si>
  <si>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</si>
  <si>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</si>
  <si>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</si>
  <si>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</si>
  <si>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</si>
  <si>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</si>
  <si>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</si>
  <si>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</si>
  <si>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</si>
  <si>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</si>
  <si>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</si>
  <si>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</si>
  <si>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</si>
  <si>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</si>
  <si>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</si>
  <si>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</si>
  <si>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</si>
  <si>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</si>
  <si>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</si>
  <si>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</si>
  <si>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</si>
  <si>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</si>
  <si>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</si>
  <si>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</si>
  <si>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</si>
  <si>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</si>
  <si>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</si>
  <si>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</si>
  <si>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</si>
  <si>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</si>
  <si>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</si>
  <si>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</si>
  <si>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</si>
  <si>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</si>
  <si>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</si>
  <si>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</si>
  <si>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</si>
  <si>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</si>
  <si>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</si>
  <si>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</si>
  <si>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</si>
  <si>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</si>
  <si>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</si>
  <si>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</si>
  <si>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</si>
  <si>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</si>
  <si>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</si>
  <si>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</si>
  <si>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</si>
  <si>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</si>
  <si>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</si>
  <si>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</si>
  <si>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</si>
  <si>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</si>
  <si>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</si>
  <si>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</si>
  <si>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</si>
  <si>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</si>
  <si>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</si>
  <si>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</si>
  <si>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</si>
  <si>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</si>
  <si>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</si>
  <si>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</si>
  <si>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</si>
  <si>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</si>
  <si>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</si>
  <si>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</si>
  <si>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</si>
  <si>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</si>
  <si>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</si>
  <si>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</si>
  <si>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</si>
  <si>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</si>
  <si>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</si>
  <si>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</si>
  <si>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</si>
  <si>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</si>
  <si>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</si>
  <si>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</si>
  <si>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</si>
  <si>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</si>
  <si>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</si>
  <si>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</si>
  <si>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</si>
  <si>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</si>
  <si>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</si>
  <si>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</si>
  <si>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</si>
  <si>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</si>
  <si>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</si>
  <si>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</si>
  <si>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</si>
  <si>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</si>
  <si>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</si>
  <si>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</si>
  <si>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</si>
  <si>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</si>
  <si>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</si>
  <si>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</si>
  <si>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</si>
  <si>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</si>
  <si>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</si>
  <si>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</si>
  <si>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</si>
  <si>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</si>
  <si>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</si>
  <si>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</si>
  <si>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</si>
  <si>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</si>
  <si>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</si>
  <si>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</si>
  <si>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</si>
  <si>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</si>
  <si>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</si>
  <si>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</si>
  <si>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</si>
  <si>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</si>
  <si>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</si>
  <si>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</si>
  <si>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</si>
  <si>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</si>
  <si>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</si>
  <si>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</si>
  <si>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</si>
  <si>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</si>
  <si>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</si>
  <si>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</si>
  <si>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</si>
  <si>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</si>
  <si>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</si>
  <si>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</si>
  <si>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</si>
  <si>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</si>
  <si>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</si>
  <si>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</si>
  <si>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</si>
  <si>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</si>
  <si>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</si>
  <si>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</si>
  <si>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</si>
  <si>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</si>
  <si>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</si>
  <si>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</si>
  <si>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</si>
  <si>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</si>
  <si>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</si>
  <si>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</si>
  <si>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</si>
  <si>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</si>
  <si>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</si>
  <si>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</si>
  <si>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</si>
  <si>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</si>
  <si>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</si>
  <si>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</si>
  <si>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</si>
  <si>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</si>
  <si>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</si>
  <si>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</si>
  <si>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</si>
  <si>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</si>
  <si>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</si>
  <si>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</si>
  <si>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</si>
  <si>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</si>
  <si>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</si>
  <si>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</si>
  <si>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</si>
  <si>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</si>
  <si>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</si>
  <si>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</si>
  <si>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</si>
  <si>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</si>
  <si>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</si>
  <si>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</si>
  <si>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</si>
  <si>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</si>
  <si>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</si>
  <si>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</si>
  <si>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</si>
  <si>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</si>
  <si>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</si>
  <si>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</si>
  <si>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</si>
  <si>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</si>
  <si>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</si>
  <si>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</si>
  <si>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</si>
  <si>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</si>
  <si>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</si>
  <si>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</si>
  <si>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</si>
  <si>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</si>
  <si>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</si>
  <si>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</si>
  <si>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</si>
  <si>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</si>
  <si>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</si>
  <si>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</si>
  <si>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</si>
  <si>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</si>
  <si>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</si>
  <si>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</si>
  <si>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</si>
  <si>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</si>
  <si>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</si>
  <si>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</si>
  <si>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</si>
  <si>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</si>
  <si>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</si>
  <si>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</si>
  <si>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</si>
  <si>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</si>
  <si>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</si>
  <si>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</si>
  <si>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</si>
  <si>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</si>
  <si>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</si>
  <si>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</si>
  <si>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</si>
  <si>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</si>
  <si>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</si>
  <si>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</si>
  <si>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</si>
  <si>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</si>
  <si>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</si>
  <si>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</si>
  <si>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</si>
  <si>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</si>
  <si>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</si>
  <si>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</si>
  <si>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</si>
  <si>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</si>
  <si>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</si>
  <si>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</si>
  <si>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</si>
  <si>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</si>
  <si>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</si>
  <si>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</si>
  <si>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</si>
  <si>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</si>
  <si>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</si>
  <si>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</si>
  <si>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</si>
  <si>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</si>
  <si>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</si>
  <si>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</si>
  <si>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</si>
  <si>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</si>
  <si>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</si>
  <si>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</si>
  <si>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</si>
  <si>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</si>
  <si>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</si>
  <si>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</si>
  <si>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</si>
  <si>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</si>
  <si>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</si>
  <si>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</si>
  <si>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</si>
  <si>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</si>
  <si>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</si>
  <si>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</si>
  <si>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</si>
  <si>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</si>
  <si>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</si>
  <si>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</si>
  <si>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</si>
  <si>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</si>
  <si>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</si>
  <si>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</si>
  <si>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</si>
  <si>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</si>
  <si>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</si>
  <si>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</si>
  <si>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</si>
  <si>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</si>
  <si>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</si>
  <si>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</si>
  <si>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</si>
  <si>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</si>
  <si>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</si>
  <si>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</si>
  <si>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</si>
  <si>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</si>
  <si>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</si>
  <si>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</si>
  <si>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</si>
  <si>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</si>
  <si>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</si>
  <si>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</si>
  <si>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</si>
  <si>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</si>
  <si>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</si>
  <si>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</si>
  <si>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</si>
  <si>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</si>
  <si>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</si>
  <si>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</si>
  <si>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</si>
  <si>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</si>
  <si>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</si>
  <si>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</si>
  <si>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</si>
  <si>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</si>
  <si>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</si>
  <si>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</si>
  <si>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</si>
  <si>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</si>
  <si>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</si>
  <si>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</si>
  <si>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</si>
  <si>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</si>
  <si>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</si>
  <si>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</si>
  <si>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</si>
  <si>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</si>
  <si>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</si>
  <si>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</si>
  <si>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</si>
  <si>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</si>
  <si>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</si>
  <si>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</si>
  <si>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</si>
  <si>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</si>
  <si>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</si>
  <si>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</si>
  <si>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</si>
  <si>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</si>
  <si>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</si>
  <si>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</si>
  <si>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</si>
  <si>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</si>
  <si>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</si>
  <si>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</si>
  <si>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</si>
  <si>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</si>
  <si>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</si>
  <si>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</si>
  <si>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</si>
  <si>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</si>
  <si>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</si>
  <si>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</si>
  <si>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</si>
  <si>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</si>
  <si>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</si>
  <si>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</si>
  <si>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</si>
  <si>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</si>
  <si>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</si>
  <si>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</si>
  <si>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</si>
  <si>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</si>
  <si>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</si>
  <si>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</si>
  <si>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</si>
  <si>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</si>
  <si>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</si>
  <si>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</si>
  <si>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</si>
  <si>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</si>
  <si>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</si>
  <si>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</si>
  <si>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</si>
  <si>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</si>
  <si>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</si>
  <si>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</si>
  <si>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</si>
  <si>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</si>
  <si>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</si>
  <si>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</si>
  <si>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</si>
  <si>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</si>
  <si>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</si>
  <si>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</si>
  <si>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</si>
  <si>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</si>
  <si>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</si>
  <si>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</si>
  <si>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</si>
  <si>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</si>
  <si>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</si>
  <si>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</si>
  <si>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</si>
  <si>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</si>
  <si>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</si>
  <si>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</si>
  <si>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</si>
  <si>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</si>
  <si>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</si>
  <si>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</si>
  <si>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</si>
  <si>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</si>
  <si>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</si>
  <si>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</si>
  <si>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</si>
  <si>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</si>
  <si>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</si>
  <si>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</si>
  <si>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</si>
  <si>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</si>
  <si>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</si>
  <si>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</si>
  <si>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</si>
  <si>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</si>
  <si>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</si>
  <si>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</si>
  <si>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</si>
  <si>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</si>
  <si>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</si>
  <si>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</si>
  <si>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</si>
  <si>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</si>
  <si>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</si>
  <si>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</si>
  <si>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</si>
  <si>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</si>
  <si>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</si>
  <si>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</si>
  <si>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</si>
  <si>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</si>
  <si>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</si>
  <si>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</si>
  <si>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</si>
  <si>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</si>
  <si>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</si>
  <si>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</si>
  <si>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</si>
  <si>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</si>
  <si>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</si>
  <si>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</si>
  <si>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</si>
  <si>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</si>
  <si>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</si>
  <si>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</si>
  <si>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</si>
  <si>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</si>
  <si>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</si>
  <si>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</si>
  <si>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</si>
  <si>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</si>
  <si>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</si>
  <si>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</si>
  <si>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</si>
  <si>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</si>
  <si>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</si>
  <si>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</si>
  <si>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</si>
  <si>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</si>
  <si>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</si>
  <si>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</si>
  <si>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</si>
  <si>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</si>
  <si>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</si>
  <si>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</si>
  <si>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</si>
  <si>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</si>
  <si>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</si>
  <si>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</si>
  <si>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</si>
  <si>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</si>
  <si>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</si>
  <si>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</si>
  <si>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</si>
  <si>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</si>
  <si>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</si>
  <si>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</si>
  <si>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</si>
  <si>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</si>
  <si>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</si>
  <si>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</si>
  <si>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</si>
  <si>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</si>
  <si>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</si>
  <si>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</si>
  <si>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</si>
  <si>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</si>
  <si>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</si>
  <si>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</si>
  <si>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</si>
  <si>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</si>
  <si>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</si>
  <si>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</si>
  <si>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</si>
  <si>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</si>
  <si>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</si>
  <si>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</si>
  <si>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</si>
  <si>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</si>
  <si>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</si>
  <si>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</si>
  <si>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</si>
  <si>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</si>
  <si>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</si>
  <si>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</si>
  <si>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</si>
  <si>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</si>
  <si>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</si>
  <si>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</si>
  <si>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</si>
  <si>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</si>
  <si>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</si>
  <si>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</si>
  <si>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</si>
  <si>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</si>
  <si>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</si>
  <si>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</si>
  <si>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</si>
  <si>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</si>
  <si>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</si>
  <si>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</si>
  <si>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</si>
  <si>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</si>
  <si>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</si>
  <si>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</si>
  <si>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</si>
  <si>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</si>
  <si>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</si>
  <si>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</si>
  <si>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</si>
  <si>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</si>
  <si>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</si>
  <si>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</si>
  <si>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</si>
  <si>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</si>
  <si>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</si>
  <si>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</si>
  <si>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</si>
  <si>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</si>
  <si>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</si>
  <si>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</si>
  <si>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</si>
  <si>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</si>
  <si>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</si>
  <si>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</si>
  <si>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</si>
  <si>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</si>
  <si>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</si>
  <si>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</si>
  <si>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</si>
  <si>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</si>
  <si>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</si>
  <si>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</si>
  <si>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</si>
  <si>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</si>
  <si>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</si>
  <si>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</si>
  <si>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</si>
  <si>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</si>
  <si>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</si>
  <si>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</si>
  <si>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</si>
  <si>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</si>
  <si>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</si>
  <si>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</si>
  <si>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</si>
  <si>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</si>
  <si>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</si>
  <si>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</si>
  <si>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</si>
  <si>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</si>
  <si>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</si>
  <si>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</si>
  <si>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</si>
  <si>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</si>
  <si>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</si>
  <si>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</si>
  <si>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</si>
  <si>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</si>
  <si>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</si>
  <si>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</si>
  <si>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</si>
  <si>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</si>
  <si>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</si>
  <si>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</si>
  <si>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</si>
  <si>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</si>
  <si>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</si>
  <si>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</si>
  <si>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</si>
  <si>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</si>
  <si>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</si>
  <si>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</si>
  <si>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</si>
  <si>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</si>
  <si>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</si>
  <si>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</si>
  <si>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</si>
  <si>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</si>
  <si>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</si>
  <si>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</si>
  <si>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</si>
  <si>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</si>
  <si>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</si>
  <si>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</si>
  <si>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</si>
  <si>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</si>
  <si>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</si>
  <si>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</si>
  <si>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</si>
  <si>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</si>
  <si>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</si>
  <si>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</si>
  <si>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</si>
  <si>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</si>
  <si>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</si>
  <si>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</si>
  <si>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</si>
  <si>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</si>
  <si>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</si>
  <si>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</si>
  <si>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</si>
  <si>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</si>
  <si>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</si>
  <si>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</si>
  <si>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</si>
  <si>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</si>
  <si>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</si>
  <si>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</si>
  <si>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</si>
  <si>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</si>
  <si>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</si>
  <si>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</si>
  <si>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</si>
  <si>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</si>
  <si>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</si>
  <si>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</si>
  <si>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</si>
  <si>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</si>
  <si>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</si>
  <si>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</si>
  <si>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</si>
  <si>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</si>
  <si>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</si>
  <si>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</si>
  <si>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</si>
  <si>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</si>
  <si>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</si>
  <si>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</si>
  <si>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</si>
  <si>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</si>
  <si>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</si>
  <si>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</si>
  <si>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</si>
  <si>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</si>
  <si>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</si>
  <si>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</si>
  <si>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</si>
  <si>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</si>
  <si>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</si>
  <si>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</si>
  <si>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</si>
  <si>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</si>
  <si>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</si>
  <si>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</si>
  <si>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</si>
  <si>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</si>
  <si>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</si>
  <si>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</si>
  <si>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</si>
  <si>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</si>
  <si>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</si>
  <si>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</si>
  <si>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</si>
  <si>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</si>
  <si>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</si>
  <si>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</si>
  <si>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</si>
  <si>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</si>
  <si>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</si>
  <si>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</si>
  <si>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</si>
  <si>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</si>
  <si>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</si>
  <si>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</si>
  <si>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</si>
  <si>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</si>
  <si>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</si>
  <si>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</si>
  <si>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</si>
  <si>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</si>
  <si>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</si>
  <si>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</si>
  <si>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</si>
  <si>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</si>
  <si>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</si>
  <si>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</si>
  <si>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</si>
  <si>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</si>
  <si>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</si>
  <si>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</si>
  <si>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</si>
  <si>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</si>
  <si>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</si>
  <si>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</si>
  <si>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</si>
  <si>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</si>
  <si>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</si>
  <si>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</si>
  <si>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</si>
  <si>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</si>
  <si>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</si>
  <si>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</si>
  <si>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</si>
  <si>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</si>
  <si>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</si>
  <si>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</si>
  <si>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</si>
  <si>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</si>
  <si>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</si>
  <si>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</si>
  <si>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</si>
  <si>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</si>
  <si>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</si>
  <si>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</si>
  <si>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</si>
  <si>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</si>
  <si>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</si>
  <si>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</si>
  <si>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</si>
  <si>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</si>
  <si>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</si>
  <si>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</si>
  <si>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</si>
  <si>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</si>
  <si>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</si>
  <si>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</si>
  <si>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</si>
  <si>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</si>
  <si>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</si>
  <si>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</si>
  <si>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</si>
  <si>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</si>
  <si>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</si>
  <si>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</si>
  <si>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</si>
  <si>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</si>
  <si>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</si>
  <si>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</si>
  <si>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</si>
  <si>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</si>
  <si>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</si>
  <si>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</si>
  <si>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</si>
  <si>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</si>
  <si>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</si>
  <si>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</si>
  <si>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</si>
  <si>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</si>
  <si>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</si>
  <si>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</si>
  <si>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</si>
  <si>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</si>
  <si>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</si>
  <si>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</si>
  <si>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</si>
  <si>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</si>
  <si>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</si>
  <si>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</si>
  <si>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</si>
  <si>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</si>
  <si>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</si>
  <si>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</si>
  <si>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</si>
  <si>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</si>
  <si>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</si>
  <si>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</si>
  <si>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</si>
  <si>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</si>
  <si>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</si>
  <si>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</si>
  <si>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</si>
  <si>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</si>
  <si>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</si>
  <si>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</si>
  <si>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</si>
  <si>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</si>
  <si>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</si>
  <si>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</si>
  <si>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</si>
  <si>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</si>
  <si>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</si>
  <si>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</si>
  <si>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</si>
  <si>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</si>
  <si>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</si>
  <si>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</si>
  <si>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</si>
  <si>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</si>
  <si>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</si>
  <si>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</si>
  <si>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</si>
  <si>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</si>
  <si>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</si>
  <si>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</si>
  <si>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</si>
  <si>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</si>
  <si>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</si>
  <si>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</si>
  <si>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</si>
  <si>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</si>
  <si>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</si>
  <si>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</si>
  <si>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</si>
  <si>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</si>
  <si>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</si>
  <si>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</si>
  <si>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</si>
  <si>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</si>
  <si>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</si>
  <si>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</si>
  <si>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</si>
  <si>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</si>
  <si>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</si>
  <si>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</si>
  <si>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</si>
  <si>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</si>
  <si>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</si>
  <si>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</si>
  <si>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</si>
  <si>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</si>
  <si>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</si>
  <si>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</si>
  <si>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</si>
  <si>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</si>
  <si>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</si>
  <si>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</si>
  <si>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</si>
  <si>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</si>
  <si>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</si>
  <si>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</si>
  <si>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</si>
  <si>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</si>
  <si>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</si>
  <si>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</si>
  <si>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</si>
  <si>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</si>
  <si>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</si>
  <si>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</si>
  <si>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</si>
  <si>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</si>
  <si>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</si>
  <si>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</si>
  <si>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</si>
  <si>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</si>
  <si>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</si>
  <si>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</si>
  <si>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</si>
  <si>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</si>
  <si>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</si>
  <si>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</si>
  <si>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</si>
  <si>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</si>
  <si>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</si>
  <si>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</si>
  <si>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</si>
  <si>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</si>
  <si>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</si>
  <si>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</si>
  <si>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</si>
  <si>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</si>
  <si>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</si>
  <si>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</si>
  <si>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</si>
  <si>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</si>
  <si>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</si>
  <si>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</si>
  <si>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</si>
  <si>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</si>
  <si>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</si>
  <si>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</si>
  <si>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</si>
  <si>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</si>
  <si>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</si>
  <si>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</si>
  <si>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</si>
  <si>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</si>
  <si>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</si>
  <si>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</si>
  <si>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</si>
  <si>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</si>
  <si>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</si>
  <si>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</si>
  <si>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</si>
  <si>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</si>
  <si>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</si>
  <si>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</si>
  <si>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</si>
  <si>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</si>
  <si>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</si>
  <si>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</si>
  <si>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</si>
  <si>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</si>
  <si>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</si>
  <si>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</si>
  <si>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</si>
  <si>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</si>
  <si>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</si>
  <si>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</si>
  <si>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</si>
  <si>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</si>
  <si>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</si>
  <si>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</si>
  <si>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</si>
  <si>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</si>
  <si>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</si>
  <si>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</si>
  <si>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</si>
  <si>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</si>
  <si>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</si>
  <si>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</si>
  <si>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</si>
  <si>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</si>
  <si>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</si>
  <si>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</si>
  <si>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</si>
  <si>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</si>
  <si>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</si>
  <si>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</si>
  <si>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</si>
  <si>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</si>
  <si>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</si>
  <si>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</si>
  <si>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</si>
  <si>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</si>
  <si>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</si>
  <si>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</si>
  <si>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</si>
  <si>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</si>
  <si>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</si>
  <si>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</si>
  <si>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</si>
  <si>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</si>
  <si>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</si>
  <si>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</si>
  <si>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</si>
  <si>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</si>
  <si>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</si>
  <si>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</si>
  <si>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</si>
  <si>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</si>
  <si>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</si>
  <si>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</si>
  <si>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</si>
  <si>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</si>
  <si>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</si>
  <si>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</si>
  <si>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</si>
  <si>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</si>
  <si>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</si>
  <si>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</si>
  <si>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</si>
  <si>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</si>
  <si>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</si>
  <si>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</si>
  <si>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</si>
  <si>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</si>
  <si>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</si>
  <si>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</si>
  <si>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</si>
  <si>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</si>
  <si>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</si>
  <si>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</si>
  <si>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</si>
  <si>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</si>
  <si>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</si>
  <si>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</si>
  <si>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</si>
  <si>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</si>
  <si>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</si>
  <si>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</si>
  <si>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</si>
  <si>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</si>
  <si>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</si>
  <si>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</si>
  <si>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</si>
  <si>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</si>
  <si>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</si>
  <si>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</si>
  <si>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</si>
  <si>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</si>
  <si>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</si>
  <si>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</si>
  <si>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</si>
  <si>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</si>
  <si>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</si>
  <si>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</si>
  <si>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</si>
  <si>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</si>
  <si>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</si>
  <si>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</si>
  <si>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</si>
  <si>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</si>
  <si>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</si>
  <si>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</si>
  <si>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</si>
  <si>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</si>
  <si>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</si>
  <si>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</si>
  <si>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</si>
  <si>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</si>
  <si>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</si>
  <si>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</si>
  <si>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</si>
  <si>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</si>
  <si>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</si>
  <si>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</si>
  <si>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</si>
  <si>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</si>
  <si>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</si>
  <si>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</si>
  <si>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</si>
  <si>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</si>
  <si>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</si>
  <si>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</si>
  <si>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</si>
  <si>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</si>
  <si>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</si>
  <si>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</si>
  <si>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</si>
  <si>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</si>
  <si>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</si>
  <si>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</si>
  <si>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</si>
  <si>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</si>
  <si>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</si>
  <si>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</si>
  <si>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</si>
  <si>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</si>
  <si>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</si>
  <si>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</si>
  <si>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</si>
  <si>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</si>
  <si>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</si>
  <si>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</si>
  <si>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</si>
  <si>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</si>
  <si>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</si>
  <si>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</si>
  <si>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</si>
  <si>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</si>
  <si>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</si>
  <si>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</si>
  <si>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</si>
  <si>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</si>
  <si>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</si>
  <si>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</si>
  <si>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</si>
  <si>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</si>
  <si>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</si>
  <si>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</si>
  <si>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</si>
  <si>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</si>
  <si>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</si>
  <si>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</si>
  <si>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</si>
  <si>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</si>
  <si>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</si>
  <si>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</si>
  <si>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</si>
  <si>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</si>
  <si>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</si>
  <si>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</si>
  <si>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</si>
  <si>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</si>
  <si>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</si>
  <si>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</si>
  <si>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</si>
  <si>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</si>
  <si>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</si>
  <si>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</si>
  <si>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</si>
  <si>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</si>
  <si>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</si>
  <si>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</si>
  <si>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</si>
  <si>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</si>
  <si>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</si>
  <si>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</si>
  <si>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</si>
  <si>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</si>
  <si>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</si>
  <si>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</si>
  <si>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</si>
  <si>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</si>
  <si>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</si>
  <si>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</si>
  <si>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</si>
  <si>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</si>
  <si>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</si>
  <si>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</si>
  <si>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</si>
  <si>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</si>
  <si>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</si>
  <si>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</si>
  <si>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</si>
  <si>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</si>
  <si>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</si>
  <si>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</si>
  <si>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</si>
  <si>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</si>
  <si>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</si>
  <si>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</si>
  <si>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</si>
  <si>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</si>
  <si>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</si>
  <si>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</si>
  <si>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</si>
  <si>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</si>
  <si>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</si>
  <si>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</si>
  <si>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</si>
  <si>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</si>
  <si>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</si>
  <si>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</si>
  <si>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</si>
  <si>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</si>
  <si>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</si>
  <si>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</si>
  <si>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</si>
  <si>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</si>
  <si>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</si>
  <si>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</si>
  <si>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</si>
  <si>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</si>
  <si>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</si>
  <si>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</si>
  <si>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</si>
  <si>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</si>
  <si>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</si>
  <si>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</si>
  <si>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</si>
  <si>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</si>
  <si>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</si>
  <si>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</si>
  <si>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</si>
  <si>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</si>
  <si>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</si>
  <si>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</si>
  <si>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</si>
  <si>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</si>
  <si>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</si>
  <si>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</si>
  <si>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</si>
  <si>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</si>
  <si>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</si>
  <si>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</si>
  <si>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</si>
  <si>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</si>
  <si>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</si>
  <si>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</si>
  <si>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</si>
  <si>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</si>
  <si>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</si>
  <si>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</si>
  <si>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</si>
  <si>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</si>
  <si>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</si>
  <si>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</si>
  <si>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</si>
  <si>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</si>
  <si>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</si>
  <si>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</si>
  <si>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</si>
  <si>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</si>
  <si>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</si>
  <si>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</si>
  <si>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</si>
  <si>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</si>
  <si>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</si>
  <si>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</si>
  <si>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</si>
  <si>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</si>
  <si>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</si>
  <si>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</si>
  <si>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</si>
  <si>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</si>
  <si>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</si>
  <si>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</si>
  <si>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</si>
  <si>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</si>
  <si>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</si>
  <si>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</si>
  <si>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</si>
  <si>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</si>
  <si>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</si>
  <si>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</si>
  <si>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</si>
  <si>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</si>
  <si>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</si>
  <si>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</si>
  <si>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</si>
  <si>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</si>
  <si>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</si>
  <si>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</si>
  <si>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</si>
  <si>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</si>
  <si>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</si>
  <si>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</si>
  <si>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</si>
  <si>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</si>
  <si>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</si>
  <si>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</si>
  <si>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</si>
  <si>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</si>
  <si>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</si>
  <si>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</si>
  <si>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</si>
  <si>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</si>
  <si>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</si>
  <si>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</si>
  <si>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</si>
  <si>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</si>
  <si>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</si>
  <si>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</si>
  <si>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</si>
  <si>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</si>
  <si>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</si>
  <si>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</si>
  <si>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</si>
  <si>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</si>
  <si>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</si>
  <si>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</si>
  <si>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</si>
  <si>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</si>
  <si>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</si>
  <si>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</si>
  <si>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</si>
  <si>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</si>
  <si>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</si>
  <si>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</si>
  <si>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</si>
  <si>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</si>
  <si>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</si>
  <si>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</si>
  <si>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</si>
  <si>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</si>
  <si>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</si>
  <si>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</si>
  <si>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</si>
  <si>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</si>
  <si>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</si>
  <si>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</si>
  <si>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</si>
  <si>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</si>
  <si>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</si>
  <si>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</si>
  <si>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</si>
  <si>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</si>
  <si>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</si>
  <si>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</si>
  <si>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</si>
  <si>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</si>
  <si>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</si>
  <si>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</si>
  <si>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</si>
  <si>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</si>
  <si>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</si>
  <si>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</si>
  <si>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</si>
  <si>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</si>
  <si>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</si>
  <si>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</si>
  <si>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</si>
  <si>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</si>
  <si>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</si>
  <si>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</si>
  <si>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</si>
  <si>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</si>
  <si>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</si>
  <si>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</si>
  <si>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</si>
  <si>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</si>
  <si>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</si>
  <si>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</si>
  <si>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</si>
  <si>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</si>
  <si>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</si>
  <si>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</si>
  <si>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</si>
  <si>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</si>
  <si>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</si>
  <si>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</si>
  <si>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</si>
  <si>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</si>
  <si>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</si>
  <si>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</si>
  <si>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</si>
  <si>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</si>
  <si>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</si>
  <si>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</si>
  <si>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</si>
  <si>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</si>
  <si>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</si>
  <si>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</si>
  <si>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</si>
  <si>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</si>
  <si>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</si>
  <si>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</si>
  <si>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</si>
  <si>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</si>
  <si>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</si>
  <si>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</si>
  <si>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</si>
  <si>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</si>
  <si>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</si>
  <si>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</si>
  <si>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</si>
  <si>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</si>
  <si>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</si>
  <si>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</si>
  <si>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</si>
  <si>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</si>
  <si>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</si>
  <si>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</si>
  <si>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</si>
  <si>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</si>
  <si>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</si>
  <si>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</si>
  <si>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</si>
  <si>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</si>
  <si>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</si>
  <si>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</si>
  <si>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</si>
  <si>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</si>
  <si>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</si>
  <si>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</si>
  <si>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</si>
  <si>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</si>
  <si>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</si>
  <si>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</si>
  <si>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</si>
  <si>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</si>
  <si>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</si>
  <si>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</si>
  <si>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</si>
  <si>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</si>
  <si>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</si>
  <si>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</si>
  <si>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</si>
  <si>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</si>
  <si>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</si>
  <si>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</si>
  <si>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</si>
  <si>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</si>
  <si>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</si>
  <si>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</si>
  <si>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</si>
  <si>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</si>
  <si>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</si>
  <si>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</si>
  <si>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</si>
  <si>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</si>
  <si>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</si>
  <si>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</si>
  <si>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</si>
  <si>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</si>
  <si>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</si>
  <si>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</si>
  <si>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</si>
  <si>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</si>
  <si>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</si>
  <si>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</si>
  <si>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</si>
  <si>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</si>
  <si>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</si>
  <si>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</si>
  <si>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</si>
  <si>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</si>
  <si>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</si>
  <si>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</si>
  <si>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</si>
  <si>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</si>
  <si>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</si>
  <si>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</si>
  <si>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</si>
  <si>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</si>
  <si>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</si>
  <si>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</si>
  <si>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</si>
  <si>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</si>
  <si>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</si>
  <si>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</si>
  <si>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</si>
  <si>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</si>
  <si>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</si>
  <si>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</si>
  <si>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</si>
  <si>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</si>
  <si>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</si>
  <si>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</si>
  <si>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</si>
  <si>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</si>
  <si>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</si>
  <si>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</si>
  <si>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</si>
  <si>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</si>
  <si>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</si>
  <si>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</si>
  <si>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</si>
  <si>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</si>
  <si>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</si>
  <si>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</si>
  <si>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</si>
  <si>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</si>
  <si>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</si>
  <si>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</si>
  <si>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</si>
  <si>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</si>
  <si>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</si>
  <si>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</si>
  <si>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</si>
  <si>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</si>
  <si>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</si>
  <si>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</si>
  <si>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</si>
  <si>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</si>
  <si>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</si>
  <si>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</si>
  <si>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</si>
  <si>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</si>
  <si>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</si>
  <si>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</si>
  <si>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</si>
  <si>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</si>
  <si>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</si>
  <si>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</si>
  <si>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</si>
  <si>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</si>
  <si>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</si>
  <si>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</si>
  <si>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</si>
  <si>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</si>
  <si>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</si>
  <si>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</si>
  <si>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</si>
  <si>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</si>
  <si>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</si>
  <si>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</si>
  <si>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</si>
  <si>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</si>
  <si>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</si>
  <si>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</si>
  <si>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</si>
  <si>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</si>
  <si>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</si>
  <si>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</si>
  <si>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</si>
  <si>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</si>
  <si>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</si>
  <si>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</si>
  <si>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</si>
  <si>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</si>
  <si>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</si>
  <si>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</si>
  <si>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</si>
  <si>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</si>
  <si>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</si>
  <si>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</si>
  <si>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</si>
  <si>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</si>
  <si>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</si>
  <si>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</si>
  <si>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</si>
  <si>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</si>
  <si>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</si>
  <si>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</si>
  <si>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</si>
  <si>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</si>
  <si>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</si>
  <si>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</si>
  <si>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</si>
  <si>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</si>
  <si>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</si>
  <si>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</si>
  <si>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</si>
  <si>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</si>
  <si>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</si>
  <si>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</si>
  <si>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</si>
  <si>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</si>
  <si>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</si>
  <si>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</si>
  <si>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</si>
  <si>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</si>
  <si>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</si>
  <si>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</si>
  <si>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</si>
  <si>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</si>
  <si>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</si>
  <si>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</si>
  <si>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</si>
  <si>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</si>
  <si>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</si>
  <si>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</si>
  <si>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</si>
  <si>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</si>
  <si>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</si>
  <si>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</si>
  <si>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</si>
  <si>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</si>
  <si>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</si>
  <si>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</si>
  <si>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</si>
  <si>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</si>
  <si>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</si>
  <si>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</si>
  <si>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</si>
  <si>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</si>
  <si>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</si>
  <si>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</si>
  <si>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</si>
  <si>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</si>
  <si>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</si>
  <si>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</si>
  <si>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</si>
  <si>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</si>
  <si>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</si>
  <si>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</si>
  <si>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</si>
  <si>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</si>
  <si>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</si>
  <si>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</si>
  <si>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</si>
  <si>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</si>
  <si>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</si>
  <si>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</si>
  <si>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</si>
  <si>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</si>
  <si>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</si>
  <si>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</si>
  <si>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</si>
  <si>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</si>
  <si>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</si>
  <si>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</si>
  <si>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</si>
  <si>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</si>
  <si>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</si>
  <si>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</si>
  <si>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</si>
  <si>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</si>
  <si>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</si>
  <si>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</si>
  <si>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</si>
  <si>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</si>
  <si>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</si>
  <si>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</si>
  <si>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</si>
  <si>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</si>
  <si>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</si>
  <si>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</si>
  <si>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</si>
  <si>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</si>
  <si>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</si>
  <si>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</si>
  <si>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</si>
  <si>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</si>
  <si>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</si>
  <si>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</si>
  <si>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</si>
  <si>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</si>
  <si>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</si>
  <si>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</si>
  <si>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</si>
  <si>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</si>
  <si>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</si>
  <si>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</si>
  <si>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</si>
  <si>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</si>
  <si>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</si>
  <si>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</si>
  <si>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</si>
  <si>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</si>
  <si>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</si>
  <si>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</si>
  <si>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</si>
  <si>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</si>
  <si>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</si>
  <si>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</si>
  <si>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</si>
  <si>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</si>
  <si>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</si>
  <si>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</si>
  <si>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</si>
  <si>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</si>
  <si>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</si>
  <si>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</si>
  <si>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</si>
  <si>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</si>
  <si>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</si>
  <si>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</si>
  <si>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</si>
  <si>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</si>
  <si>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</si>
  <si>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</si>
  <si>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</si>
  <si>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</si>
  <si>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</si>
  <si>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</si>
  <si>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</si>
  <si>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</si>
  <si>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</si>
  <si>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</si>
  <si>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</si>
  <si>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</si>
  <si>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</si>
  <si>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</si>
  <si>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</si>
  <si>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</si>
  <si>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</si>
  <si>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</si>
  <si>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</si>
  <si>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</si>
  <si>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</si>
  <si>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</si>
  <si>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</si>
  <si>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</si>
  <si>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</si>
  <si>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</si>
  <si>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</si>
  <si>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</si>
  <si>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</si>
  <si>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</si>
  <si>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</si>
  <si>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</si>
  <si>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</si>
  <si>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</si>
  <si>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</si>
  <si>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</si>
  <si>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</si>
  <si>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</si>
  <si>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</si>
  <si>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</si>
  <si>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</si>
  <si>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</si>
  <si>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</si>
  <si>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</si>
  <si>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</si>
  <si>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</si>
  <si>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</si>
  <si>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</si>
  <si>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</si>
  <si>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</si>
  <si>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</si>
  <si>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</si>
  <si>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</si>
  <si>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</si>
  <si>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</si>
  <si>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</si>
  <si>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</si>
  <si>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</si>
  <si>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</si>
  <si>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</si>
  <si>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</si>
  <si>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</si>
  <si>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</si>
  <si>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</si>
  <si>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</si>
  <si>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</si>
  <si>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</si>
  <si>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</si>
  <si>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</si>
  <si>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</si>
  <si>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</si>
  <si>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</si>
  <si>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</si>
  <si>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</si>
  <si>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</si>
  <si>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</si>
  <si>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</si>
  <si>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</si>
  <si>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</si>
  <si>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</si>
  <si>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</si>
  <si>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</si>
  <si>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</si>
  <si>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</si>
  <si>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</si>
  <si>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</si>
  <si>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</si>
  <si>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</si>
  <si>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</si>
  <si>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</si>
  <si>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</si>
  <si>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</si>
  <si>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</si>
  <si>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</si>
  <si>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</si>
  <si>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</si>
  <si>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</si>
  <si>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</si>
  <si>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</si>
  <si>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</si>
  <si>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</si>
  <si>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</si>
  <si>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</si>
  <si>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</si>
  <si>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</si>
  <si>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</si>
  <si>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</si>
  <si>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</si>
  <si>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</si>
  <si>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</si>
  <si>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</si>
  <si>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</si>
  <si>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</si>
  <si>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</si>
  <si>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</si>
  <si>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</si>
  <si>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</si>
  <si>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</si>
  <si>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</si>
  <si>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</si>
  <si>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</si>
  <si>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</si>
  <si>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</si>
  <si>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</si>
  <si>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</si>
  <si>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</si>
  <si>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</si>
  <si>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</si>
  <si>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</si>
  <si>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</si>
  <si>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</si>
  <si>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</si>
  <si>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</si>
  <si>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</si>
  <si>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</si>
  <si>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</si>
  <si>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</si>
  <si>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</si>
  <si>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</si>
  <si>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</si>
  <si>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</si>
  <si>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</si>
  <si>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</si>
  <si>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</si>
  <si>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</si>
  <si>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</si>
  <si>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</si>
  <si>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</si>
  <si>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</si>
  <si>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</si>
  <si>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</si>
  <si>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</si>
  <si>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</si>
  <si>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</si>
  <si>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</si>
  <si>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</si>
  <si>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</si>
  <si>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</si>
  <si>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</si>
  <si>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</si>
  <si>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</si>
  <si>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</si>
  <si>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</si>
  <si>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</si>
  <si>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</si>
  <si>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</si>
  <si>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</si>
  <si>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</si>
  <si>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</si>
  <si>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</si>
  <si>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</si>
  <si>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</si>
  <si>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</si>
  <si>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</si>
  <si>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</si>
  <si>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</si>
  <si>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</si>
  <si>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</si>
  <si>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</si>
  <si>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</si>
  <si>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</si>
  <si>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</si>
  <si>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</si>
  <si>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</si>
  <si>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</si>
  <si>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</si>
  <si>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</si>
  <si>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</si>
  <si>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</si>
  <si>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</si>
  <si>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</si>
  <si>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</si>
  <si>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</si>
  <si>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</si>
  <si>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</si>
  <si>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</si>
  <si>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</si>
  <si>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</si>
  <si>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</si>
  <si>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</si>
  <si>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</si>
  <si>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</si>
  <si>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</si>
  <si>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</si>
  <si>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</si>
  <si>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</si>
  <si>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</si>
  <si>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</si>
  <si>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</si>
  <si>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</si>
  <si>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</si>
  <si>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</si>
  <si>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</si>
  <si>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</si>
  <si>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</si>
  <si>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</si>
  <si>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</si>
  <si>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</si>
  <si>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</si>
  <si>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</si>
  <si>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</si>
  <si>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</si>
  <si>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</si>
  <si>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</si>
  <si>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</si>
  <si>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</si>
  <si>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</si>
  <si>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</si>
  <si>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</si>
  <si>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</si>
  <si>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</si>
  <si>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</si>
  <si>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</si>
  <si>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</si>
  <si>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</si>
  <si>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</si>
  <si>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</si>
  <si>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</si>
  <si>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</si>
  <si>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</si>
  <si>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</si>
  <si>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</si>
  <si>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</si>
  <si>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</si>
  <si>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</si>
  <si>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</si>
  <si>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</si>
  <si>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</si>
  <si>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</si>
  <si>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</si>
  <si>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</si>
  <si>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</si>
  <si>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</si>
  <si>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</si>
  <si>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</si>
  <si>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</si>
  <si>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</si>
  <si>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</si>
  <si>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</si>
  <si>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</si>
  <si>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</si>
  <si>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</si>
  <si>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</si>
  <si>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</si>
  <si>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</si>
  <si>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</si>
  <si>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</si>
  <si>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</si>
  <si>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</si>
  <si>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</si>
  <si>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</si>
  <si>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</si>
  <si>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</si>
  <si>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</si>
  <si>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</si>
  <si>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</si>
  <si>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</si>
  <si>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</si>
  <si>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</si>
  <si>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</si>
  <si>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</si>
  <si>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</si>
  <si>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</si>
  <si>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</si>
  <si>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</si>
  <si>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</si>
  <si>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</si>
  <si>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</si>
  <si>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</si>
  <si>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</si>
  <si>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</si>
  <si>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</si>
  <si>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</si>
  <si>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</si>
  <si>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</si>
  <si>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</si>
  <si>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</si>
  <si>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</si>
  <si>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</si>
  <si>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</si>
  <si>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</si>
  <si>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</si>
  <si>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</si>
  <si>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</si>
  <si>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</si>
  <si>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</si>
  <si>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</si>
  <si>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</si>
  <si>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</si>
  <si>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</si>
  <si>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</si>
  <si>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</si>
  <si>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</si>
  <si>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</si>
  <si>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</si>
  <si>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</si>
  <si>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</si>
  <si>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</si>
  <si>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</si>
  <si>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</si>
  <si>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</si>
  <si>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</si>
  <si>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</si>
  <si>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</si>
  <si>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</si>
  <si>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</si>
  <si>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</si>
  <si>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</si>
  <si>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</si>
  <si>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</si>
  <si>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</si>
  <si>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</si>
  <si>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</si>
  <si>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</si>
  <si>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</si>
  <si>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</si>
  <si>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</si>
  <si>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</si>
  <si>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</si>
  <si>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</si>
  <si>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</si>
  <si>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</si>
  <si>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</si>
  <si>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</si>
  <si>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</si>
  <si>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</si>
  <si>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</si>
  <si>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</si>
  <si>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</si>
  <si>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</si>
  <si>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</si>
  <si>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</si>
  <si>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</si>
  <si>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</si>
  <si>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</si>
  <si>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</si>
  <si>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</si>
  <si>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</si>
  <si>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</si>
  <si>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</si>
  <si>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</si>
  <si>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</si>
  <si>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</si>
  <si>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</si>
  <si>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</si>
  <si>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</si>
  <si>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</si>
  <si>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</si>
  <si>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</si>
  <si>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</si>
  <si>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</si>
  <si>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</si>
  <si>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</si>
  <si>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</si>
  <si>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</si>
  <si>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</si>
  <si>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</si>
  <si>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</si>
  <si>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</si>
  <si>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</si>
  <si>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</si>
  <si>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</si>
  <si>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</si>
  <si>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</si>
  <si>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</si>
  <si>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</si>
  <si>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</si>
  <si>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</si>
  <si>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</si>
  <si>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</si>
  <si>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</si>
  <si>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</si>
  <si>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</si>
  <si>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</si>
  <si>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</si>
  <si>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</si>
  <si>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</si>
  <si>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</si>
  <si>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</si>
  <si>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</si>
  <si>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</si>
  <si>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</si>
  <si>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</si>
  <si>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</si>
  <si>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</si>
  <si>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</si>
  <si>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</si>
  <si>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</si>
  <si>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</si>
  <si>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</si>
  <si>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</si>
  <si>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</si>
  <si>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</si>
  <si>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</si>
  <si>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</si>
  <si>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</si>
  <si>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</si>
  <si>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</si>
  <si>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</si>
  <si>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</si>
  <si>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</si>
  <si>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</si>
  <si>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</si>
  <si>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</si>
  <si>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</si>
  <si>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</si>
  <si>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</si>
  <si>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</si>
  <si>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</si>
  <si>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</si>
  <si>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</si>
  <si>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</si>
  <si>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</si>
  <si>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</si>
  <si>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</si>
  <si>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</si>
  <si>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</si>
  <si>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</si>
  <si>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</si>
  <si>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</si>
  <si>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</si>
  <si>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</si>
  <si>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</si>
  <si>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</si>
  <si>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</si>
  <si>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</si>
  <si>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</si>
  <si>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</si>
  <si>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</si>
  <si>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</si>
  <si>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</si>
  <si>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</si>
  <si>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</si>
  <si>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</si>
  <si>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</si>
  <si>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</si>
  <si>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</si>
  <si>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</si>
  <si>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</si>
  <si>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</si>
  <si>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</si>
  <si>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</si>
  <si>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</si>
  <si>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</si>
  <si>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</si>
  <si>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</si>
  <si>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</si>
  <si>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</si>
  <si>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</si>
  <si>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</si>
  <si>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</si>
  <si>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</si>
  <si>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</si>
  <si>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</si>
  <si>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</si>
  <si>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</si>
  <si>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</si>
  <si>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</si>
  <si>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</si>
  <si>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</si>
  <si>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</si>
  <si>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</si>
  <si>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</si>
  <si>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</si>
  <si>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</si>
  <si>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</si>
  <si>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</si>
  <si>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</si>
  <si>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</si>
  <si>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</si>
  <si>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</si>
  <si>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</si>
  <si>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</si>
  <si>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</si>
  <si>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</si>
  <si>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</si>
  <si>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</si>
  <si>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</si>
  <si>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</si>
  <si>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</si>
  <si>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</si>
  <si>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</si>
  <si>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</si>
  <si>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</si>
  <si>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</si>
  <si>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</si>
  <si>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</si>
  <si>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</si>
  <si>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</si>
  <si>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</si>
  <si>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</si>
  <si>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</si>
  <si>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</si>
  <si>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</si>
  <si>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</si>
  <si>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</si>
  <si>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</si>
  <si>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</si>
  <si>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</si>
  <si>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</si>
  <si>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</si>
  <si>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</si>
  <si>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</si>
  <si>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</si>
  <si>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</si>
  <si>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</si>
  <si>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</si>
  <si>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</si>
  <si>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</si>
  <si>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</si>
  <si>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</si>
  <si>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</si>
  <si>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</si>
  <si>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</si>
  <si>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</si>
  <si>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</si>
  <si>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</si>
  <si>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</si>
  <si>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</si>
  <si>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</si>
  <si>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</si>
  <si>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</si>
  <si>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</si>
  <si>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</si>
  <si>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</si>
  <si>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</si>
  <si>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</si>
  <si>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</si>
  <si>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</si>
  <si>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</si>
  <si>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</si>
  <si>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</si>
  <si>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</si>
  <si>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</si>
  <si>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</si>
  <si>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</si>
  <si>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</si>
  <si>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</si>
  <si>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</si>
  <si>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</si>
  <si>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</si>
  <si>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</si>
  <si>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</si>
  <si>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</si>
  <si>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</si>
  <si>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</si>
  <si>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</si>
  <si>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</si>
  <si>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</si>
  <si>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</si>
  <si>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</si>
  <si>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</si>
  <si>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</si>
  <si>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</si>
  <si>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</si>
  <si>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</si>
  <si>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</si>
  <si>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</si>
  <si>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</si>
  <si>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</si>
  <si>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</si>
  <si>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</si>
  <si>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</si>
  <si>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</si>
  <si>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</si>
  <si>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</si>
  <si>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</si>
  <si>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</si>
  <si>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</si>
  <si>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</si>
  <si>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</si>
  <si>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</si>
  <si>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</si>
  <si>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</si>
  <si>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</si>
  <si>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</si>
  <si>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</si>
  <si>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</si>
  <si>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</si>
  <si>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</si>
  <si>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</si>
  <si>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</si>
  <si>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</si>
  <si>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</si>
  <si>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</si>
  <si>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</si>
  <si>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</si>
  <si>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</si>
  <si>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</si>
  <si>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</si>
  <si>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</si>
  <si>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</si>
  <si>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</si>
  <si>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</si>
  <si>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</si>
  <si>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</si>
  <si>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</si>
  <si>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</si>
  <si>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</si>
  <si>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</si>
  <si>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</si>
  <si>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</si>
  <si>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</si>
  <si>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</si>
  <si>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</si>
  <si>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</si>
  <si>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</si>
  <si>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</si>
  <si>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</si>
  <si>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</si>
  <si>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</si>
  <si>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</si>
  <si>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</si>
  <si>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</si>
  <si>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</si>
  <si>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</si>
  <si>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</si>
  <si>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</si>
  <si>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</si>
  <si>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</si>
  <si>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</si>
  <si>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</si>
  <si>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</si>
  <si>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</si>
  <si>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</si>
  <si>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</si>
  <si>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</si>
  <si>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</si>
  <si>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</si>
  <si>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</si>
  <si>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</si>
  <si>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</si>
  <si>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</si>
  <si>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</si>
  <si>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</si>
  <si>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</si>
  <si>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</si>
  <si>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</si>
  <si>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</si>
  <si>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</si>
  <si>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</si>
  <si>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</si>
  <si>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</si>
  <si>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</si>
  <si>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</si>
  <si>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</si>
  <si>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</si>
  <si>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</si>
  <si>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</si>
  <si>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</si>
  <si>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</si>
  <si>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</si>
  <si>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</si>
  <si>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</si>
  <si>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</si>
  <si>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</si>
  <si>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</si>
  <si>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</si>
  <si>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</si>
  <si>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</si>
  <si>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</si>
  <si>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</si>
  <si>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</si>
  <si>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</si>
  <si>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</si>
  <si>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</si>
  <si>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</si>
  <si>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</si>
  <si>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</si>
  <si>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</si>
  <si>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</si>
  <si>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</si>
  <si>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</si>
  <si>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</si>
  <si>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</si>
  <si>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</si>
  <si>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</si>
  <si>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</si>
  <si>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</si>
  <si>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</si>
  <si>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</si>
  <si>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</si>
  <si>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</si>
  <si>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</si>
  <si>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</si>
  <si>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</si>
  <si>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</si>
  <si>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</si>
  <si>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</si>
  <si>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</si>
  <si>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</si>
  <si>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</si>
  <si>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</si>
  <si>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</si>
  <si>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</si>
  <si>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</si>
  <si>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</si>
  <si>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</si>
  <si>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</si>
  <si>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</si>
  <si>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</si>
  <si>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</si>
  <si>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</si>
  <si>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</si>
  <si>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</si>
  <si>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</si>
  <si>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</si>
  <si>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</si>
  <si>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</si>
  <si>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</si>
  <si>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</si>
  <si>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</si>
  <si>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</si>
  <si>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</si>
  <si>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</si>
  <si>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</si>
  <si>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</si>
  <si>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</si>
  <si>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</si>
  <si>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</si>
  <si>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</si>
  <si>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</si>
  <si>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</si>
  <si>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</si>
  <si>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</si>
  <si>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</si>
  <si>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</si>
  <si>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</si>
  <si>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</si>
  <si>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</si>
  <si>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</si>
  <si>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</si>
  <si>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</si>
  <si>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</si>
  <si>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</si>
  <si>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</si>
  <si>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</si>
  <si>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</si>
  <si>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</si>
  <si>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</si>
  <si>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</si>
  <si>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</si>
  <si>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</si>
  <si>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</si>
  <si>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</si>
  <si>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</si>
  <si>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</si>
  <si>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</si>
  <si>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</si>
  <si>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</si>
  <si>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</si>
  <si>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</si>
  <si>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</si>
  <si>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</si>
  <si>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</si>
  <si>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</si>
  <si>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</si>
  <si>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</si>
  <si>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</si>
  <si>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</si>
  <si>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</si>
  <si>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</si>
  <si>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</si>
  <si>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</si>
  <si>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</si>
  <si>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</si>
  <si>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</si>
  <si>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</si>
  <si>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</si>
  <si>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</si>
  <si>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</si>
  <si>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</si>
  <si>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</si>
  <si>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</si>
  <si>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</si>
  <si>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</si>
  <si>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</si>
  <si>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</si>
  <si>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</si>
  <si>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</si>
  <si>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</si>
  <si>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</si>
  <si>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</si>
  <si>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</si>
  <si>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</si>
  <si>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</si>
  <si>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</si>
  <si>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</si>
  <si>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</si>
  <si>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</si>
  <si>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</si>
  <si>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</si>
  <si>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</si>
  <si>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</si>
  <si>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</si>
  <si>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</si>
  <si>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</si>
  <si>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</si>
  <si>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</si>
  <si>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</si>
  <si>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</si>
  <si>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</si>
  <si>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</si>
  <si>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</si>
  <si>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</si>
  <si>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</si>
  <si>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</si>
  <si>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</si>
  <si>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</si>
  <si>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</si>
  <si>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</si>
  <si>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</si>
  <si>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</si>
  <si>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</si>
  <si>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</si>
  <si>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</si>
  <si>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</si>
  <si>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</si>
  <si>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</si>
  <si>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</si>
  <si>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</si>
  <si>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</si>
  <si>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</si>
  <si>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</si>
  <si>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</si>
  <si>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</si>
  <si>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</si>
  <si>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</si>
  <si>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</si>
  <si>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</si>
  <si>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</si>
  <si>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</si>
  <si>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</si>
  <si>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</si>
  <si>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</si>
  <si>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</si>
  <si>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</si>
  <si>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</si>
  <si>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</si>
  <si>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</si>
  <si>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</si>
  <si>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</si>
  <si>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</si>
  <si>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</si>
  <si>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</si>
  <si>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</si>
  <si>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</si>
  <si>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</si>
  <si>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</si>
  <si>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</si>
  <si>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</si>
  <si>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</si>
  <si>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</si>
  <si>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</si>
  <si>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</si>
  <si>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</si>
  <si>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</si>
  <si>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</si>
  <si>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</si>
  <si>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</si>
  <si>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</si>
  <si>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</si>
  <si>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</si>
  <si>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</si>
  <si>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</si>
  <si>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</si>
  <si>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</si>
  <si>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</si>
  <si>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</si>
  <si>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</si>
  <si>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</si>
  <si>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</si>
  <si>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</si>
  <si>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</si>
  <si>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</si>
  <si>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</si>
  <si>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</si>
  <si>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</si>
  <si>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</si>
  <si>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</si>
  <si>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</si>
  <si>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</si>
  <si>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</si>
  <si>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</si>
  <si>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</si>
  <si>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</si>
  <si>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</si>
  <si>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</si>
  <si>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</si>
  <si>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</si>
  <si>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</si>
  <si>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</si>
  <si>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</si>
  <si>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</si>
  <si>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</si>
  <si>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</si>
  <si>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</si>
  <si>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</si>
  <si>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</si>
  <si>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</si>
  <si>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</si>
  <si>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</si>
  <si>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</si>
  <si>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</si>
  <si>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</si>
  <si>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</si>
  <si>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</si>
  <si>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</si>
  <si>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</si>
  <si>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</si>
  <si>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</si>
  <si>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</si>
  <si>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</si>
  <si>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</si>
  <si>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</si>
  <si>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</si>
  <si>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</si>
  <si>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</si>
  <si>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</si>
  <si>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</si>
  <si>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</si>
  <si>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</si>
  <si>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</si>
  <si>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</si>
  <si>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</si>
  <si>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</si>
  <si>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</si>
  <si>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</si>
  <si>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</si>
  <si>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</si>
  <si>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</si>
  <si>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</si>
  <si>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</si>
  <si>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</si>
  <si>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</si>
  <si>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</si>
  <si>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</si>
  <si>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</si>
  <si>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</si>
  <si>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</si>
  <si>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</si>
  <si>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</si>
  <si>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</si>
  <si>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</si>
  <si>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</si>
  <si>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</si>
  <si>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</si>
  <si>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</si>
  <si>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</si>
  <si>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</si>
  <si>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</si>
  <si>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</si>
  <si>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</si>
  <si>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</si>
  <si>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</si>
  <si>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</si>
  <si>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</si>
  <si>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</si>
  <si>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</si>
  <si>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</si>
  <si>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</si>
  <si>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</si>
  <si>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</si>
  <si>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</si>
  <si>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</si>
  <si>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</si>
  <si>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</si>
  <si>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</si>
  <si>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</si>
  <si>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</si>
  <si>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</si>
  <si>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</si>
  <si>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</si>
  <si>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</si>
  <si>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</si>
  <si>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</si>
  <si>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</si>
  <si>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</si>
  <si>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</si>
  <si>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</si>
  <si>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</si>
  <si>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</si>
  <si>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</si>
  <si>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</si>
  <si>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</si>
  <si>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</si>
  <si>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</si>
  <si>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</si>
  <si>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</si>
  <si>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</si>
  <si>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</si>
  <si>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</si>
  <si>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</si>
  <si>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</si>
  <si>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</si>
  <si>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</si>
  <si>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</si>
  <si>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</si>
  <si>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</si>
  <si>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</si>
  <si>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</si>
  <si>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</si>
  <si>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</si>
  <si>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</si>
  <si>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</si>
  <si>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</si>
  <si>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</si>
  <si>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</si>
  <si>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</si>
  <si>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</si>
  <si>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</si>
  <si>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</si>
  <si>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</si>
  <si>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</si>
  <si>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</si>
  <si>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</si>
  <si>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</si>
  <si>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</si>
  <si>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</si>
  <si>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</si>
  <si>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</si>
  <si>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</si>
  <si>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</si>
  <si>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</si>
  <si>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</si>
  <si>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</si>
  <si>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</si>
  <si>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</si>
  <si>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</si>
  <si>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</si>
  <si>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</si>
  <si>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</si>
  <si>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</si>
  <si>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</si>
  <si>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</si>
  <si>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</si>
  <si>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</si>
  <si>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</si>
  <si>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</si>
  <si>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</si>
  <si>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</si>
  <si>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</si>
  <si>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</si>
  <si>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</si>
  <si>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</si>
  <si>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</si>
  <si>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</si>
  <si>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</si>
  <si>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</si>
  <si>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</si>
  <si>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</si>
  <si>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</si>
  <si>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</si>
  <si>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</si>
  <si>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</si>
  <si>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</si>
  <si>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</si>
  <si>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</si>
  <si>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</si>
  <si>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</si>
  <si>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</si>
  <si>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</si>
  <si>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</si>
  <si>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</si>
  <si>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</si>
  <si>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</si>
  <si>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</si>
  <si>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</si>
  <si>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</si>
  <si>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</si>
  <si>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</si>
  <si>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</si>
  <si>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</si>
  <si>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</si>
  <si>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</si>
  <si>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</si>
  <si>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</si>
  <si>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</si>
  <si>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</si>
  <si>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</si>
  <si>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</si>
  <si>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</si>
  <si>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</si>
  <si>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</si>
  <si>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</si>
  <si>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</si>
  <si>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</si>
  <si>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</si>
  <si>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</si>
  <si>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</si>
  <si>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</si>
  <si>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</si>
  <si>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</si>
  <si>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</si>
  <si>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</si>
  <si>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</si>
  <si>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</si>
  <si>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</si>
  <si>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</si>
  <si>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</si>
  <si>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</si>
  <si>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</si>
  <si>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</si>
  <si>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</si>
  <si>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</si>
  <si>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</si>
  <si>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</si>
  <si>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</si>
  <si>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</si>
  <si>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</si>
  <si>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</si>
  <si>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</si>
  <si>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</si>
  <si>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</si>
  <si>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</si>
  <si>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</si>
  <si>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</si>
  <si>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</si>
  <si>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</si>
  <si>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</si>
  <si>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</si>
  <si>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</si>
  <si>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</si>
  <si>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</si>
  <si>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</si>
  <si>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</si>
  <si>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</si>
  <si>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</si>
  <si>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</si>
  <si>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</si>
  <si>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</si>
  <si>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</si>
  <si>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</si>
  <si>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</si>
  <si>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</si>
  <si>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</si>
  <si>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</si>
  <si>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</si>
  <si>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</si>
  <si>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</si>
  <si>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</si>
  <si>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</si>
  <si>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</si>
  <si>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</si>
  <si>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</si>
  <si>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</si>
  <si>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</si>
  <si>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</si>
  <si>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</si>
  <si>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</si>
  <si>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</si>
  <si>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</si>
  <si>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</si>
  <si>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</si>
  <si>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</si>
  <si>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</si>
  <si>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</si>
  <si>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</si>
  <si>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</si>
  <si>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</si>
  <si>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</si>
  <si>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</si>
  <si>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</si>
  <si>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</si>
  <si>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</si>
  <si>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</si>
  <si>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</si>
  <si>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</si>
  <si>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</si>
  <si>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</si>
  <si>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</si>
  <si>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</si>
  <si>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</si>
  <si>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</si>
  <si>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</si>
  <si>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</si>
  <si>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</si>
  <si>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</si>
  <si>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</si>
  <si>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</si>
  <si>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</si>
  <si>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</si>
  <si>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</si>
  <si>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</si>
  <si>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</si>
  <si>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</si>
  <si>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</si>
  <si>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</si>
  <si>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</si>
  <si>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</si>
  <si>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</si>
  <si>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</si>
  <si>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</si>
  <si>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</si>
  <si>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</si>
  <si>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</si>
  <si>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</si>
  <si>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</si>
  <si>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</si>
  <si>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</si>
  <si>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</si>
  <si>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</si>
  <si>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</si>
  <si>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</si>
  <si>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</si>
  <si>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</si>
  <si>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</si>
  <si>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</si>
  <si>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</si>
  <si>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</si>
  <si>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</si>
  <si>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</si>
  <si>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</si>
  <si>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</si>
  <si>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</si>
  <si>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</si>
  <si>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</si>
  <si>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</si>
  <si>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</si>
  <si>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</si>
  <si>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</si>
  <si>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</si>
  <si>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</si>
  <si>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</si>
  <si>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</si>
  <si>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</si>
  <si>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</si>
  <si>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</si>
  <si>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</si>
  <si>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</si>
  <si>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</si>
  <si>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</si>
  <si>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</si>
  <si>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</si>
  <si>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</si>
  <si>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</si>
  <si>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</si>
  <si>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</si>
  <si>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</si>
  <si>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</si>
  <si>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</si>
  <si>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</si>
  <si>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</si>
  <si>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</si>
  <si>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</si>
  <si>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</si>
  <si>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</si>
  <si>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</si>
  <si>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</si>
  <si>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</si>
  <si>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</si>
  <si>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</si>
  <si>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</si>
  <si>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</si>
  <si>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</si>
  <si>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</si>
  <si>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</si>
  <si>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</si>
  <si>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</si>
  <si>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</si>
  <si>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</si>
  <si>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</si>
  <si>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</si>
  <si>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</si>
  <si>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</si>
  <si>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</si>
  <si>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</si>
  <si>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</si>
  <si>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</si>
  <si>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</si>
  <si>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</si>
  <si>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</si>
  <si>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</si>
  <si>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</si>
  <si>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</si>
  <si>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</si>
  <si>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</si>
  <si>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</si>
  <si>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</si>
  <si>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</si>
  <si>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</si>
  <si>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</si>
  <si>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</si>
  <si>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</si>
  <si>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</si>
  <si>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</si>
  <si>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</si>
  <si>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</si>
  <si>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</si>
  <si>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</si>
  <si>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</si>
  <si>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</si>
  <si>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</si>
  <si>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</si>
  <si>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</si>
  <si>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</si>
  <si>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</si>
  <si>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</si>
  <si>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</si>
  <si>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</si>
  <si>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</si>
  <si>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</si>
  <si>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</si>
  <si>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</si>
  <si>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</si>
  <si>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</si>
  <si>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</si>
  <si>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</si>
  <si>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</si>
  <si>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</si>
  <si>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</si>
  <si>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</si>
  <si>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</si>
  <si>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</si>
  <si>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</si>
  <si>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</si>
  <si>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</si>
  <si>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</si>
  <si>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</si>
  <si>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</si>
  <si>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</si>
  <si>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</si>
  <si>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</si>
  <si>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</si>
  <si>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</si>
  <si>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</si>
  <si>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</si>
  <si>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</si>
  <si>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</si>
  <si>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</si>
  <si>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</si>
  <si>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</si>
  <si>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</si>
  <si>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</si>
  <si>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</si>
  <si>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</si>
  <si>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</si>
  <si>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</si>
  <si>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</si>
  <si>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</si>
  <si>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</si>
  <si>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</si>
  <si>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</si>
  <si>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</si>
  <si>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</si>
  <si>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</si>
  <si>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</si>
  <si>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</si>
  <si>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</si>
  <si>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</si>
  <si>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</si>
  <si>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</si>
  <si>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</si>
  <si>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</si>
  <si>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</si>
  <si>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</si>
  <si>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</si>
  <si>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</si>
  <si>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</si>
  <si>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</si>
  <si>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</si>
  <si>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</si>
  <si>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</si>
  <si>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</si>
  <si>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</si>
  <si>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</si>
  <si>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</si>
  <si>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</si>
  <si>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</si>
  <si>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</si>
  <si>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</si>
  <si>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</si>
  <si>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</si>
  <si>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</si>
  <si>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</si>
  <si>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</si>
  <si>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</si>
  <si>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</si>
  <si>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</si>
  <si>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</si>
  <si>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</si>
  <si>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</si>
  <si>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</si>
  <si>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</si>
  <si>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</si>
  <si>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</si>
  <si>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</si>
  <si>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</si>
  <si>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</si>
  <si>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</si>
  <si>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</si>
  <si>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</si>
  <si>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</si>
  <si>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</si>
  <si>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</si>
  <si>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</si>
  <si>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</si>
  <si>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</si>
  <si>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</si>
  <si>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</si>
  <si>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</si>
  <si>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</si>
  <si>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</si>
  <si>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</si>
  <si>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</si>
  <si>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</si>
  <si>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</si>
  <si>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</si>
  <si>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</si>
  <si>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</si>
  <si>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</si>
  <si>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</si>
  <si>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</si>
  <si>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</si>
  <si>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</si>
  <si>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</si>
  <si>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</si>
  <si>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</si>
  <si>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</si>
  <si>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</si>
  <si>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</si>
  <si>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</si>
  <si>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</si>
  <si>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</si>
  <si>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</si>
  <si>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</si>
  <si>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</si>
  <si>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</si>
  <si>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</si>
  <si>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</si>
  <si>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</si>
  <si>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</si>
  <si>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</si>
  <si>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</si>
  <si>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</si>
  <si>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</si>
  <si>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</si>
  <si>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</si>
  <si>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</si>
  <si>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</si>
  <si>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</si>
  <si>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</si>
  <si>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</si>
  <si>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</si>
  <si>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</si>
  <si>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</si>
  <si>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</si>
  <si>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</si>
  <si>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</si>
  <si>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</si>
  <si>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</si>
  <si>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</si>
  <si>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</si>
  <si>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</si>
  <si>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</si>
  <si>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</si>
  <si>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</si>
  <si>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</si>
  <si>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</si>
  <si>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</si>
  <si>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</si>
  <si>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</si>
  <si>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</si>
  <si>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</si>
  <si>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</si>
  <si>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</si>
  <si>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</si>
  <si>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</si>
  <si>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</si>
  <si>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</si>
  <si>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</si>
  <si>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</si>
  <si>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</si>
  <si>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</si>
  <si>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</si>
  <si>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</si>
  <si>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</si>
  <si>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</si>
  <si>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</si>
  <si>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</si>
  <si>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</si>
  <si>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</si>
  <si>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</si>
  <si>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</si>
  <si>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</si>
  <si>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</si>
  <si>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</si>
  <si>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</si>
  <si>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</si>
  <si>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</si>
  <si>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</si>
  <si>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</si>
  <si>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</si>
  <si>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</si>
  <si>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</si>
  <si>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</si>
  <si>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</si>
  <si>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</si>
  <si>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</si>
  <si>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</si>
  <si>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</si>
  <si>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</si>
  <si>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</si>
  <si>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</si>
  <si>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</si>
  <si>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</si>
  <si>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</si>
  <si>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</si>
  <si>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</si>
  <si>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</si>
  <si>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</si>
  <si>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</si>
  <si>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</si>
  <si>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</si>
  <si>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</si>
  <si>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</si>
  <si>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</si>
  <si>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</si>
  <si>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</si>
  <si>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</si>
  <si>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</si>
  <si>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</si>
  <si>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</si>
  <si>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</si>
  <si>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</si>
  <si>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</si>
  <si>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</si>
  <si>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</si>
  <si>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</si>
  <si>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</si>
  <si>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</si>
  <si>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</si>
  <si>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</si>
  <si>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</si>
  <si>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</si>
  <si>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</si>
  <si>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</si>
  <si>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</si>
  <si>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</si>
  <si>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</si>
  <si>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</si>
  <si>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</si>
  <si>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</si>
  <si>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</si>
  <si>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</si>
  <si>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</si>
  <si>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</si>
  <si>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</si>
  <si>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</si>
  <si>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</si>
  <si>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</si>
  <si>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</si>
  <si>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</si>
  <si>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</si>
  <si>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</si>
  <si>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</si>
  <si>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</si>
  <si>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</si>
  <si>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</si>
  <si>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</si>
  <si>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</si>
  <si>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</si>
  <si>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</si>
  <si>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</si>
  <si>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</si>
  <si>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</si>
  <si>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</si>
  <si>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</si>
  <si>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</si>
  <si>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</si>
  <si>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</si>
  <si>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</si>
  <si>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</si>
  <si>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</si>
  <si>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</si>
  <si>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</si>
  <si>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</si>
  <si>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</si>
  <si>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</si>
  <si>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</si>
  <si>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</si>
  <si>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</si>
  <si>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</si>
  <si>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</si>
  <si>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</si>
  <si>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</si>
  <si>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</si>
  <si>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</si>
  <si>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</si>
  <si>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</si>
  <si>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</si>
  <si>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</si>
  <si>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</si>
  <si>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</si>
  <si>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</si>
  <si>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</si>
  <si>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</si>
  <si>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</si>
  <si>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</si>
  <si>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</si>
  <si>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</si>
  <si>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</si>
  <si>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</si>
  <si>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</si>
  <si>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</si>
  <si>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</si>
  <si>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</si>
  <si>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</si>
  <si>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</si>
  <si>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</si>
  <si>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</si>
  <si>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</si>
  <si>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</si>
  <si>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</si>
  <si>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</si>
  <si>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</si>
  <si>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</si>
  <si>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</si>
  <si>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</si>
  <si>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</si>
  <si>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</si>
  <si>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</si>
  <si>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</si>
  <si>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</si>
  <si>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</si>
  <si>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</si>
  <si>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</si>
  <si>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</si>
  <si>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</si>
  <si>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</si>
  <si>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</si>
  <si>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</si>
  <si>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</si>
  <si>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</si>
  <si>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</si>
  <si>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</si>
  <si>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</si>
  <si>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</si>
  <si>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</si>
  <si>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</si>
  <si>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</si>
  <si>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</si>
  <si>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</si>
  <si>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</si>
  <si>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</si>
  <si>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</si>
  <si>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</si>
  <si>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</si>
  <si>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</si>
  <si>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</si>
  <si>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</si>
  <si>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</si>
  <si>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</si>
  <si>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</si>
  <si>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</si>
  <si>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</si>
  <si>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</si>
  <si>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</si>
  <si>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</si>
  <si>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</si>
  <si>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</si>
  <si>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</si>
  <si>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</si>
  <si>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</si>
  <si>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</si>
  <si>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</si>
  <si>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</si>
  <si>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</si>
  <si>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</si>
  <si>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</si>
  <si>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</si>
  <si>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</si>
  <si>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</si>
  <si>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</si>
  <si>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</si>
  <si>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</si>
  <si>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</si>
  <si>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</si>
  <si>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</si>
  <si>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</si>
  <si>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</si>
  <si>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</si>
  <si>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</si>
  <si>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</si>
  <si>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</si>
  <si>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</si>
  <si>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</si>
  <si>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</si>
  <si>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</si>
  <si>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</si>
  <si>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</si>
  <si>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</si>
  <si>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</si>
  <si>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</si>
  <si>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</si>
  <si>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</si>
  <si>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</si>
  <si>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</si>
  <si>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</si>
  <si>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</si>
  <si>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</si>
  <si>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</si>
  <si>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</si>
  <si>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</si>
  <si>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</si>
  <si>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</si>
  <si>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</si>
  <si>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</si>
  <si>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</si>
  <si>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</si>
  <si>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</si>
  <si>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</si>
  <si>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</si>
  <si>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</si>
  <si>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</si>
  <si>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</si>
  <si>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</si>
  <si>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</si>
  <si>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</si>
  <si>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</si>
  <si>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</si>
  <si>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</si>
  <si>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</si>
  <si>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</si>
  <si>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</si>
  <si>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</si>
  <si>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</si>
  <si>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</si>
  <si>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</si>
  <si>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</si>
  <si>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</si>
  <si>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</si>
  <si>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</si>
  <si>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</si>
  <si>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</si>
  <si>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</si>
  <si>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</si>
  <si>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</si>
  <si>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</si>
  <si>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</si>
  <si>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</si>
  <si>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</si>
  <si>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</si>
  <si>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</si>
  <si>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</si>
  <si>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</si>
  <si>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</si>
  <si>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</si>
  <si>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</si>
  <si>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</si>
  <si>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</si>
  <si>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</si>
  <si>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</si>
  <si>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</si>
  <si>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</si>
  <si>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</si>
  <si>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</si>
  <si>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</si>
  <si>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</si>
  <si>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</si>
  <si>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</si>
  <si>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</si>
  <si>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</si>
  <si>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</si>
  <si>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</si>
  <si>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</si>
  <si>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</si>
  <si>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</si>
  <si>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</si>
  <si>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</si>
  <si>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</si>
  <si>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</si>
  <si>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</si>
  <si>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</si>
  <si>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</si>
  <si>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</si>
  <si>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</si>
  <si>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</si>
  <si>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</si>
  <si>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</si>
  <si>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</si>
  <si>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</si>
  <si>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</si>
  <si>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</si>
  <si>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</si>
  <si>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</si>
  <si>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</si>
  <si>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</si>
  <si>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</si>
  <si>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</si>
  <si>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</si>
  <si>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</si>
  <si>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</si>
  <si>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</si>
  <si>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</si>
  <si>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</si>
  <si>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</si>
  <si>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</si>
  <si>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</si>
  <si>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</si>
  <si>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</si>
  <si>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</si>
  <si>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</si>
  <si>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</si>
  <si>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</si>
  <si>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</si>
  <si>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</si>
  <si>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</si>
  <si>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</si>
  <si>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</si>
  <si>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</si>
  <si>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</si>
  <si>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</si>
  <si>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</si>
  <si>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</si>
  <si>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</si>
  <si>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</si>
  <si>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</si>
  <si>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</si>
  <si>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</si>
  <si>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</si>
  <si>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</si>
  <si>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</si>
  <si>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</si>
  <si>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</si>
  <si>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</si>
  <si>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</si>
  <si>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</si>
  <si>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</si>
  <si>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</si>
  <si>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</si>
  <si>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</si>
  <si>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</si>
  <si>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</si>
  <si>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</si>
  <si>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</si>
  <si>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</si>
  <si>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</si>
  <si>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</si>
  <si>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</si>
  <si>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</si>
  <si>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</si>
  <si>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</si>
  <si>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</si>
  <si>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</si>
  <si>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</si>
  <si>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</si>
  <si>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</si>
  <si>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</si>
  <si>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</si>
  <si>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</si>
  <si>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</si>
  <si>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</si>
  <si>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</si>
  <si>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</si>
  <si>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</si>
  <si>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</si>
  <si>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</si>
  <si>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</si>
  <si>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</si>
  <si>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</si>
  <si>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</si>
  <si>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</si>
  <si>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</si>
  <si>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</si>
  <si>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</si>
  <si>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</si>
  <si>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</si>
  <si>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</si>
  <si>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</si>
  <si>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</si>
  <si>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</si>
  <si>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</si>
  <si>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</si>
  <si>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</si>
  <si>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</si>
  <si>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</si>
  <si>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</si>
  <si>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</si>
  <si>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</si>
  <si>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</si>
  <si>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</si>
  <si>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</si>
  <si>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</si>
  <si>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</si>
  <si>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</si>
  <si>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</si>
  <si>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</si>
  <si>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</si>
  <si>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</si>
  <si>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</si>
  <si>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</si>
  <si>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</si>
  <si>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</si>
  <si>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</si>
  <si>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</si>
  <si>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</si>
  <si>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</si>
  <si>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</si>
  <si>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</si>
  <si>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</si>
  <si>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</si>
  <si>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</si>
  <si>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</si>
  <si>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</si>
  <si>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</si>
  <si>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</si>
  <si>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</si>
  <si>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</si>
  <si>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</si>
  <si>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</si>
  <si>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</si>
  <si>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</si>
  <si>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</si>
  <si>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</si>
  <si>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</si>
  <si>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</si>
  <si>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</si>
  <si>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</si>
  <si>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</si>
  <si>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</si>
  <si>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</si>
  <si>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</si>
  <si>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</si>
  <si>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</si>
  <si>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</si>
  <si>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</si>
  <si>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</si>
  <si>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</si>
  <si>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</si>
  <si>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</si>
  <si>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</si>
  <si>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</si>
  <si>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</si>
  <si>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</si>
  <si>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</si>
  <si>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</si>
  <si>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</si>
  <si>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</si>
  <si>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</si>
  <si>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</si>
  <si>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</si>
  <si>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</si>
  <si>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</si>
  <si>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</si>
  <si>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</si>
  <si>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</si>
  <si>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</si>
  <si>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</si>
  <si>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</si>
  <si>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</si>
  <si>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</si>
  <si>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</si>
  <si>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</si>
  <si>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</si>
  <si>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</si>
  <si>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</si>
  <si>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</si>
  <si>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</si>
  <si>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</si>
  <si>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</si>
  <si>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</si>
  <si>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</si>
  <si>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</si>
  <si>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</si>
  <si>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</si>
  <si>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</si>
  <si>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</si>
  <si>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</si>
  <si>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</si>
  <si>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</si>
  <si>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</si>
  <si>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</si>
  <si>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</si>
  <si>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</si>
  <si>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</si>
  <si>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</si>
  <si>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</si>
  <si>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</si>
  <si>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</si>
  <si>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</si>
  <si>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</si>
  <si>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</si>
  <si>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</si>
  <si>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</si>
  <si>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</si>
  <si>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</si>
  <si>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</si>
  <si>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</si>
  <si>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</si>
  <si>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</si>
  <si>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</si>
  <si>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</si>
  <si>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</si>
  <si>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</si>
  <si>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</si>
  <si>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</si>
  <si>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</si>
  <si>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</si>
  <si>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</si>
  <si>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</si>
  <si>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</si>
  <si>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</si>
  <si>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</si>
  <si>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</si>
  <si>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</si>
  <si>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</si>
  <si>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</si>
  <si>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</si>
  <si>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</si>
  <si>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</si>
  <si>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</si>
  <si>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</si>
  <si>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</si>
  <si>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</si>
  <si>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</si>
  <si>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</si>
  <si>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</si>
  <si>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</si>
  <si>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</si>
  <si>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</si>
  <si>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</si>
  <si>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</si>
  <si>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</si>
  <si>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</si>
  <si>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</si>
  <si>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</si>
  <si>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</si>
  <si>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</si>
  <si>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</si>
  <si>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</si>
  <si>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</si>
  <si>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</si>
  <si>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</si>
  <si>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</si>
  <si>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</si>
  <si>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</si>
  <si>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</si>
  <si>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</si>
  <si>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</si>
  <si>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</si>
  <si>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</si>
  <si>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</si>
  <si>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</si>
  <si>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</si>
  <si>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</si>
  <si>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</si>
  <si>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</si>
  <si>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</si>
  <si>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</si>
  <si>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</si>
  <si>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</si>
  <si>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</si>
  <si>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</si>
  <si>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</si>
  <si>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</si>
  <si>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</si>
  <si>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</si>
  <si>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</si>
  <si>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</si>
  <si>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</si>
  <si>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</si>
  <si>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</si>
  <si>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</si>
  <si>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</si>
  <si>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</si>
  <si>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</si>
  <si>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</si>
  <si>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</si>
  <si>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</si>
  <si>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</si>
  <si>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</si>
  <si>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</si>
  <si>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</si>
  <si>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</si>
  <si>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</si>
  <si>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</si>
  <si>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</si>
  <si>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</si>
  <si>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</si>
  <si>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</si>
  <si>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</si>
  <si>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</si>
  <si>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</si>
  <si>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</si>
  <si>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</si>
  <si>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</si>
  <si>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</si>
  <si>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</si>
  <si>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</si>
  <si>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</si>
  <si>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</si>
  <si>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</si>
  <si>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</si>
  <si>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</si>
  <si>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</si>
  <si>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</si>
  <si>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</si>
  <si>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</si>
  <si>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</si>
  <si>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</si>
  <si>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</si>
  <si>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</si>
  <si>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</si>
  <si>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</si>
  <si>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</si>
  <si>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</si>
  <si>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</si>
  <si>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</si>
  <si>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</si>
  <si>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</si>
  <si>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</si>
  <si>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</si>
  <si>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</si>
  <si>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</si>
  <si>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</si>
  <si>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</si>
  <si>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</si>
  <si>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</si>
  <si>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</si>
  <si>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</si>
  <si>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</si>
  <si>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</si>
  <si>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</si>
  <si>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</si>
  <si>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</si>
  <si>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</si>
  <si>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</si>
  <si>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</si>
  <si>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</si>
  <si>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</si>
  <si>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</si>
  <si>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</si>
  <si>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</si>
  <si>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</si>
  <si>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</si>
  <si>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</si>
  <si>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</si>
  <si>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</si>
  <si>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</si>
  <si>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</si>
  <si>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</si>
  <si>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</si>
  <si>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</si>
  <si>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</si>
  <si>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</si>
  <si>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</si>
  <si>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</si>
  <si>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</si>
  <si>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</si>
  <si>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</si>
  <si>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</si>
  <si>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</si>
  <si>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</si>
  <si>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</si>
  <si>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</si>
  <si>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</si>
  <si>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</si>
  <si>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</si>
  <si>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</si>
  <si>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</si>
  <si>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</si>
  <si>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</si>
  <si>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</si>
  <si>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</si>
  <si>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</si>
  <si>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</si>
  <si>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</si>
  <si>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</si>
  <si>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</si>
  <si>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</si>
  <si>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</si>
  <si>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</si>
  <si>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</si>
  <si>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</si>
  <si>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</si>
  <si>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</si>
  <si>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</si>
  <si>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</si>
  <si>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</si>
  <si>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</si>
  <si>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</si>
  <si>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</si>
  <si>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</si>
  <si>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</si>
  <si>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</si>
  <si>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</si>
  <si>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</si>
  <si>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</si>
  <si>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</si>
  <si>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</si>
  <si>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</si>
  <si>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</si>
  <si>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</si>
  <si>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</si>
  <si>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</si>
  <si>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</si>
  <si>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</si>
  <si>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</si>
  <si>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</si>
  <si>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</si>
  <si>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</si>
  <si>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</si>
  <si>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</si>
  <si>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</si>
  <si>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</si>
  <si>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</si>
  <si>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</si>
  <si>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</si>
  <si>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</si>
  <si>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</si>
  <si>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</si>
  <si>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</si>
  <si>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</si>
  <si>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</si>
  <si>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</si>
  <si>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</si>
  <si>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</si>
  <si>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</si>
  <si>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</si>
  <si>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</si>
  <si>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</si>
  <si>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</si>
  <si>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</si>
  <si>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</si>
  <si>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</si>
  <si>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</si>
  <si>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</si>
  <si>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</si>
  <si>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</si>
  <si>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</si>
  <si>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</si>
  <si>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</si>
  <si>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</si>
  <si>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</si>
  <si>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</si>
  <si>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</si>
  <si>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</si>
  <si>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</si>
  <si>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</si>
  <si>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</si>
  <si>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</si>
  <si>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</si>
  <si>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</si>
  <si>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</si>
  <si>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</si>
  <si>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</si>
  <si>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</si>
  <si>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</si>
  <si>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</si>
  <si>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</si>
  <si>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</si>
  <si>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</si>
  <si>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</si>
  <si>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</si>
  <si>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</si>
  <si>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</si>
  <si>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</si>
  <si>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</si>
  <si>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</si>
  <si>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</si>
  <si>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</si>
  <si>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</si>
  <si>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</si>
  <si>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</si>
  <si>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</si>
  <si>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</si>
  <si>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</si>
  <si>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</si>
  <si>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</si>
  <si>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</si>
  <si>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</si>
  <si>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</si>
  <si>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</si>
  <si>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</si>
  <si>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</si>
  <si>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</si>
  <si>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</si>
  <si>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</si>
  <si>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</si>
  <si>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</si>
  <si>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</si>
  <si>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</si>
  <si>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</si>
  <si>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</si>
  <si>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</si>
  <si>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</si>
  <si>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</si>
  <si>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</si>
  <si>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</si>
  <si>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</si>
  <si>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</si>
  <si>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</si>
  <si>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</si>
  <si>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</si>
  <si>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</si>
  <si>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</si>
  <si>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</si>
  <si>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</si>
  <si>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</si>
  <si>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</si>
  <si>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</si>
  <si>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</si>
  <si>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</si>
  <si>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</si>
  <si>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</si>
  <si>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</si>
  <si>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</si>
  <si>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</si>
  <si>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</si>
  <si>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</si>
  <si>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</si>
  <si>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</si>
  <si>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</si>
  <si>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</si>
  <si>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</si>
  <si>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</si>
  <si>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</si>
  <si>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</si>
  <si>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</si>
  <si>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</si>
  <si>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</si>
  <si>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</si>
  <si>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</si>
  <si>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</si>
  <si>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</si>
  <si>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</si>
  <si>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</si>
  <si>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</si>
  <si>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</si>
  <si>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</si>
  <si>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</si>
  <si>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</si>
  <si>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</si>
  <si>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</si>
  <si>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</si>
  <si>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</si>
  <si>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</si>
  <si>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</si>
  <si>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</si>
  <si>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</si>
  <si>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</si>
  <si>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</si>
  <si>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</si>
  <si>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</si>
  <si>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</si>
  <si>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</si>
  <si>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</si>
  <si>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</si>
  <si>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</si>
  <si>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</si>
  <si>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</si>
  <si>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</si>
  <si>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</si>
  <si>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</si>
  <si>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</si>
  <si>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</si>
  <si>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</si>
  <si>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</si>
  <si>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</si>
  <si>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</si>
  <si>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</si>
  <si>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</si>
  <si>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</si>
  <si>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</si>
  <si>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</si>
  <si>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</si>
  <si>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</si>
  <si>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</si>
  <si>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</si>
  <si>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</si>
  <si>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</si>
  <si>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</si>
  <si>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</si>
  <si>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</si>
  <si>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</si>
  <si>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</si>
  <si>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</si>
  <si>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</si>
  <si>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</si>
  <si>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</si>
  <si>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</si>
  <si>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</si>
  <si>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</si>
  <si>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</si>
  <si>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</si>
  <si>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</si>
  <si>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</si>
  <si>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</si>
  <si>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</si>
  <si>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</si>
  <si>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</si>
  <si>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</si>
  <si>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</si>
  <si>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</si>
  <si>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</si>
  <si>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</si>
  <si>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</si>
  <si>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</si>
  <si>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</si>
  <si>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</si>
  <si>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</si>
  <si>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</si>
  <si>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</si>
  <si>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</si>
  <si>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</si>
  <si>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</si>
  <si>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</si>
  <si>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</si>
  <si>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</si>
  <si>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</si>
  <si>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</si>
  <si>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</si>
  <si>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</si>
  <si>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</si>
  <si>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</si>
  <si>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</si>
  <si>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</si>
  <si>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</si>
  <si>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</si>
  <si>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</si>
  <si>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</si>
  <si>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</si>
  <si>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</si>
  <si>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</si>
  <si>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</si>
  <si>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</si>
  <si>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</si>
  <si>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</si>
  <si>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</si>
  <si>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</si>
  <si>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</si>
  <si>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</si>
  <si>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</si>
  <si>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</si>
  <si>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</si>
  <si>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</si>
  <si>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</si>
  <si>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</si>
  <si>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</si>
  <si>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</si>
  <si>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</si>
  <si>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</si>
  <si>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</si>
  <si>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</si>
  <si>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</si>
  <si>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</si>
  <si>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</si>
  <si>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</si>
  <si>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</si>
  <si>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</si>
  <si>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</si>
  <si>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</si>
  <si>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</si>
  <si>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</si>
  <si>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</si>
  <si>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</si>
  <si>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</si>
  <si>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</si>
  <si>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</si>
  <si>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</si>
  <si>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</si>
  <si>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</si>
  <si>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</si>
  <si>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</si>
  <si>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</si>
  <si>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</si>
  <si>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</si>
  <si>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</si>
  <si>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</si>
  <si>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</si>
  <si>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</si>
  <si>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</si>
  <si>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</si>
  <si>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</si>
  <si>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</si>
  <si>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</si>
  <si>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</si>
  <si>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</si>
  <si>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</si>
  <si>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</si>
  <si>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</si>
  <si>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</si>
  <si>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</si>
  <si>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</si>
  <si>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</si>
  <si>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</si>
  <si>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</si>
  <si>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</si>
  <si>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</si>
  <si>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</si>
  <si>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</si>
  <si>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</si>
  <si>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</si>
  <si>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</si>
  <si>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</si>
  <si>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</si>
  <si>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</si>
  <si>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</si>
  <si>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</si>
  <si>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</si>
  <si>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</si>
  <si>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</si>
  <si>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</si>
  <si>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</si>
  <si>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</si>
  <si>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</si>
  <si>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</si>
  <si>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</si>
  <si>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</si>
  <si>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</si>
  <si>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</si>
  <si>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</si>
  <si>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</si>
  <si>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</si>
  <si>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</si>
  <si>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</si>
  <si>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</si>
  <si>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</si>
  <si>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</si>
  <si>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</si>
  <si>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</si>
  <si>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</si>
  <si>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</si>
  <si>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</si>
  <si>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</si>
  <si>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</si>
  <si>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</si>
  <si>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</si>
  <si>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</si>
  <si>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</si>
  <si>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</si>
  <si>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</si>
  <si>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</si>
  <si>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</si>
  <si>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</si>
  <si>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</si>
  <si>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</si>
  <si>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</si>
  <si>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</si>
  <si>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</si>
  <si>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</si>
  <si>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</si>
  <si>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</si>
  <si>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</si>
  <si>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</si>
  <si>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</si>
  <si>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</si>
  <si>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</si>
  <si>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</si>
  <si>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</si>
  <si>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</si>
  <si>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</si>
  <si>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</si>
  <si>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</si>
  <si>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</si>
  <si>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</si>
  <si>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</si>
  <si>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</si>
  <si>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</si>
  <si>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</si>
  <si>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</si>
  <si>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</si>
  <si>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</si>
  <si>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</si>
  <si>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</si>
  <si>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</si>
  <si>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</si>
  <si>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</si>
  <si>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</si>
  <si>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</si>
  <si>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</si>
  <si>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</si>
  <si>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</si>
  <si>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</si>
  <si>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</si>
  <si>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</si>
  <si>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</si>
  <si>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</si>
  <si>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</si>
  <si>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</si>
  <si>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</si>
  <si>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</si>
  <si>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</si>
  <si>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</si>
  <si>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</si>
  <si>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</si>
  <si>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</si>
  <si>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</si>
  <si>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</si>
  <si>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</si>
  <si>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</si>
  <si>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</si>
  <si>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</si>
  <si>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</si>
  <si>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</si>
  <si>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</si>
  <si>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</si>
  <si>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</si>
  <si>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</si>
  <si>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</si>
  <si>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</si>
  <si>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</si>
  <si>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</si>
  <si>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</si>
  <si>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</si>
  <si>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</si>
  <si>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</si>
  <si>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</si>
  <si>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</si>
  <si>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</si>
  <si>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</si>
  <si>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</si>
  <si>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</si>
  <si>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</si>
  <si>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</si>
  <si>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</si>
  <si>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</si>
  <si>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</si>
  <si>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</si>
  <si>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</si>
  <si>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</si>
  <si>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</si>
  <si>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</si>
  <si>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</si>
  <si>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</si>
  <si>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</si>
  <si>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</si>
  <si>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</si>
  <si>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</si>
  <si>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</si>
  <si>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</si>
  <si>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</si>
  <si>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</si>
  <si>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</si>
  <si>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</si>
  <si>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</si>
  <si>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</si>
  <si>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</si>
  <si>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</si>
  <si>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</si>
  <si>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</si>
  <si>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</si>
  <si>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</si>
  <si>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</si>
  <si>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</si>
  <si>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</si>
  <si>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</si>
  <si>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</si>
  <si>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</si>
  <si>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</si>
  <si>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</si>
  <si>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</si>
  <si>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</si>
  <si>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</si>
  <si>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</si>
  <si>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</si>
  <si>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</si>
  <si>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</si>
  <si>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</si>
  <si>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</si>
  <si>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</si>
  <si>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</si>
  <si>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</si>
  <si>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</si>
  <si>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</si>
  <si>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</si>
  <si>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</si>
  <si>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</si>
  <si>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</si>
  <si>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</si>
  <si>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</si>
  <si>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</si>
  <si>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</si>
  <si>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</si>
  <si>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</si>
  <si>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</si>
  <si>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</si>
  <si>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</si>
  <si>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</si>
  <si>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</si>
  <si>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</si>
  <si>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</si>
  <si>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</si>
  <si>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</si>
  <si>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</si>
  <si>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</si>
  <si>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</si>
  <si>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</si>
  <si>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</si>
  <si>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</si>
  <si>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</si>
  <si>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</si>
  <si>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</si>
  <si>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</si>
  <si>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</si>
  <si>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</si>
  <si>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</si>
  <si>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</si>
  <si>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</si>
  <si>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</si>
  <si>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</si>
  <si>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</si>
  <si>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</si>
  <si>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</si>
  <si>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</si>
  <si>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</si>
  <si>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</si>
  <si>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</si>
  <si>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</si>
  <si>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</si>
  <si>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</si>
  <si>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</si>
  <si>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</si>
  <si>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</si>
  <si>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</si>
  <si>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</si>
  <si>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</si>
  <si>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</si>
  <si>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</si>
  <si>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</si>
  <si>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</si>
  <si>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</si>
  <si>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</si>
  <si>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</si>
  <si>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</si>
  <si>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</si>
  <si>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</si>
  <si>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</si>
  <si>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</si>
  <si>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</si>
  <si>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</si>
  <si>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</si>
  <si>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</si>
  <si>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</si>
  <si>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</si>
  <si>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</si>
  <si>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</si>
  <si>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</si>
  <si>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</si>
  <si>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</si>
  <si>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</si>
  <si>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</si>
  <si>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</si>
  <si>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</si>
  <si>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</si>
  <si>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</si>
  <si>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</si>
  <si>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</si>
  <si>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</si>
  <si>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</si>
  <si>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</si>
  <si>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</si>
  <si>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</si>
  <si>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</si>
  <si>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</si>
  <si>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</si>
  <si>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</si>
  <si>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</si>
  <si>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</si>
  <si>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</si>
  <si>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</si>
  <si>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</si>
  <si>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</si>
  <si>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</si>
  <si>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</si>
  <si>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</si>
  <si>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</si>
  <si>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</si>
  <si>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</si>
  <si>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</si>
  <si>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</si>
  <si>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</si>
  <si>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</si>
  <si>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</si>
  <si>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</si>
  <si>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</si>
  <si>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</si>
  <si>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</si>
  <si>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</si>
  <si>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</si>
  <si>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</si>
  <si>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</si>
  <si>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</si>
  <si>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</si>
  <si>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</si>
  <si>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</si>
  <si>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</si>
  <si>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</si>
  <si>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</si>
  <si>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</si>
  <si>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</si>
  <si>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</si>
  <si>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</si>
  <si>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</si>
  <si>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</si>
  <si>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</si>
  <si>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</si>
  <si>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</si>
  <si>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</si>
  <si>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</si>
  <si>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</si>
  <si>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</si>
  <si>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</si>
  <si>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</si>
  <si>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</si>
  <si>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</si>
  <si>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</si>
  <si>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</si>
  <si>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</si>
  <si>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</si>
  <si>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</si>
  <si>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</si>
  <si>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</si>
  <si>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</si>
  <si>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</si>
  <si>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</si>
  <si>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</si>
  <si>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</si>
  <si>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</si>
  <si>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</si>
  <si>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</si>
  <si>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</si>
  <si>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</si>
  <si>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</si>
  <si>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</si>
  <si>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</si>
  <si>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</si>
  <si>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</si>
  <si>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</si>
  <si>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</si>
  <si>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</si>
  <si>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</si>
  <si>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</si>
  <si>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</si>
  <si>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</si>
  <si>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</si>
  <si>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</si>
  <si>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</si>
  <si>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</si>
  <si>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</si>
  <si>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</si>
  <si>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</si>
  <si>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</si>
  <si>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</si>
  <si>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</si>
  <si>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</si>
  <si>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</si>
  <si>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</si>
  <si>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</si>
  <si>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</si>
  <si>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</si>
  <si>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</si>
  <si>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</si>
  <si>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</si>
  <si>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</si>
  <si>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</si>
  <si>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</si>
  <si>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</si>
  <si>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</si>
  <si>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</si>
  <si>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</si>
  <si>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</si>
  <si>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</si>
  <si>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</si>
  <si>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</si>
  <si>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</si>
  <si>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</si>
  <si>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</si>
  <si>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</si>
  <si>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</si>
  <si>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</si>
  <si>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</si>
  <si>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</si>
  <si>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</si>
  <si>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</si>
  <si>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</si>
  <si>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</si>
  <si>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</si>
  <si>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</si>
  <si>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</si>
  <si>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</si>
  <si>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</si>
  <si>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</si>
  <si>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</si>
  <si>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</si>
  <si>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</si>
  <si>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</si>
  <si>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</si>
  <si>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</si>
  <si>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</si>
  <si>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</si>
  <si>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</si>
  <si>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</si>
  <si>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</si>
  <si>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</si>
  <si>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</si>
  <si>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</si>
  <si>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</si>
  <si>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</si>
  <si>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</si>
  <si>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</si>
  <si>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</si>
  <si>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</si>
  <si>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</si>
  <si>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</si>
  <si>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</si>
  <si>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</si>
  <si>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</si>
  <si>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</si>
  <si>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</si>
  <si>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</si>
  <si>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</si>
  <si>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</si>
  <si>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</si>
  <si>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</si>
  <si>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</si>
  <si>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</si>
  <si>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</si>
  <si>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</si>
  <si>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</si>
  <si>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</si>
  <si>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</si>
  <si>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</si>
  <si>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</si>
  <si>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</si>
  <si>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</si>
  <si>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</si>
  <si>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</si>
  <si>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</si>
  <si>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</si>
  <si>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</si>
  <si>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</si>
  <si>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</si>
  <si>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</si>
  <si>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</si>
  <si>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</si>
  <si>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</si>
  <si>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</si>
  <si>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</si>
  <si>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</si>
  <si>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</si>
  <si>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</si>
  <si>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</si>
  <si>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</si>
  <si>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</si>
  <si>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</si>
  <si>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</si>
  <si>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</si>
  <si>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</si>
  <si>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</si>
  <si>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</si>
  <si>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</si>
  <si>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</si>
  <si>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</si>
  <si>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</si>
  <si>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</si>
  <si>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</si>
  <si>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</si>
  <si>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</si>
  <si>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</si>
  <si>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</si>
  <si>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</si>
  <si>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</si>
  <si>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</si>
  <si>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</si>
  <si>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</si>
  <si>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</si>
  <si>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</si>
  <si>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</si>
  <si>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</si>
  <si>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</si>
  <si>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</si>
  <si>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</si>
  <si>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</si>
  <si>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</si>
  <si>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</si>
  <si>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</si>
  <si>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</si>
  <si>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</si>
  <si>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</si>
  <si>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</si>
  <si>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</si>
  <si>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</si>
  <si>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</si>
  <si>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</si>
  <si>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</si>
  <si>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</si>
  <si>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</si>
  <si>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</si>
  <si>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</si>
  <si>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</si>
  <si>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</si>
  <si>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</si>
  <si>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</si>
  <si>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</si>
  <si>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</si>
  <si>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</si>
  <si>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</si>
  <si>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</si>
  <si>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</si>
  <si>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</si>
  <si>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</si>
  <si>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</si>
  <si>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</si>
  <si>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</si>
  <si>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</si>
  <si>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</si>
  <si>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</si>
  <si>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</si>
  <si>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</si>
  <si>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</si>
  <si>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</si>
  <si>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</si>
  <si>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</si>
  <si>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</si>
  <si>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</si>
  <si>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</si>
  <si>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</si>
  <si>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</si>
  <si>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</si>
  <si>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</si>
  <si>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</si>
  <si>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</si>
  <si>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</si>
  <si>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</si>
  <si>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</si>
  <si>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</si>
  <si>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</si>
  <si>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</si>
  <si>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</si>
  <si>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</si>
  <si>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</si>
  <si>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</si>
  <si>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</si>
  <si>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</si>
  <si>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</si>
  <si>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</si>
  <si>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</si>
  <si>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</si>
  <si>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</si>
  <si>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</si>
  <si>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</si>
  <si>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</si>
  <si>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</si>
  <si>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</si>
  <si>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</si>
  <si>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</si>
  <si>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</si>
  <si>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</si>
  <si>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</si>
  <si>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</si>
  <si>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</si>
  <si>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</si>
  <si>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</si>
  <si>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</si>
  <si>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</si>
  <si>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</si>
  <si>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</si>
  <si>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</si>
  <si>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</si>
  <si>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</si>
  <si>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</si>
  <si>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</si>
  <si>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</si>
  <si>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</si>
  <si>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</si>
  <si>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</si>
  <si>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</si>
  <si>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</si>
  <si>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</si>
  <si>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</si>
  <si>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</si>
  <si>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</si>
  <si>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</si>
  <si>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</si>
  <si>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</si>
  <si>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</si>
  <si>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</si>
  <si>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</si>
  <si>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</si>
  <si>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</si>
  <si>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</si>
  <si>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</si>
  <si>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</si>
  <si>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</si>
  <si>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</si>
  <si>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</si>
  <si>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</si>
  <si>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</si>
  <si>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</si>
  <si>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</si>
  <si>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</si>
  <si>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</si>
  <si>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</si>
  <si>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</si>
  <si>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</si>
  <si>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</si>
  <si>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</si>
  <si>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</si>
  <si>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</si>
  <si>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</si>
  <si>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</si>
  <si>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</si>
  <si>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</si>
  <si>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</si>
  <si>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</si>
  <si>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</si>
  <si>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</si>
  <si>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</si>
  <si>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</si>
  <si>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</si>
  <si>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</si>
  <si>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</si>
  <si>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</si>
  <si>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</si>
  <si>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</si>
  <si>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</si>
  <si>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</si>
  <si>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</si>
  <si>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</si>
  <si>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</si>
  <si>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</si>
  <si>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</si>
  <si>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</si>
  <si>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</si>
  <si>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</si>
  <si>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</si>
  <si>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</si>
  <si>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</si>
  <si>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</si>
  <si>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</si>
  <si>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</si>
  <si>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</si>
  <si>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</si>
  <si>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</si>
  <si>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</si>
  <si>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</si>
  <si>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</si>
  <si>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</si>
  <si>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</si>
  <si>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</si>
  <si>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</si>
  <si>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</si>
  <si>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</si>
  <si>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</si>
  <si>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</si>
  <si>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</si>
  <si>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</si>
  <si>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</si>
  <si>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</si>
  <si>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</si>
  <si>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</si>
  <si>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</si>
  <si>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</si>
  <si>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</si>
  <si>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</si>
  <si>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</si>
  <si>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</si>
  <si>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</si>
  <si>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</si>
  <si>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</si>
  <si>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</si>
  <si>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</si>
  <si>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</si>
  <si>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</si>
  <si>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</si>
  <si>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</si>
  <si>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</si>
  <si>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</si>
  <si>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</si>
  <si>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</si>
  <si>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</si>
  <si>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</si>
  <si>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</si>
  <si>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</si>
  <si>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</si>
  <si>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</si>
  <si>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</si>
  <si>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</si>
  <si>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</si>
  <si>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</si>
  <si>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</si>
  <si>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</si>
  <si>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</si>
  <si>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</si>
  <si>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</si>
  <si>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</si>
  <si>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</si>
  <si>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</si>
  <si>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</si>
  <si>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</si>
  <si>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</si>
  <si>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</si>
  <si>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</si>
  <si>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</si>
  <si>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</si>
  <si>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</si>
  <si>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</si>
  <si>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</si>
  <si>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</si>
  <si>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</si>
  <si>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</si>
  <si>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</si>
  <si>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</si>
  <si>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</si>
  <si>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</si>
  <si>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</si>
  <si>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</si>
  <si>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</si>
  <si>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</si>
  <si>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</si>
  <si>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</si>
  <si>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</si>
  <si>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</si>
  <si>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</si>
  <si>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</si>
  <si>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</si>
  <si>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</si>
  <si>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</si>
  <si>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</si>
  <si>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</si>
  <si>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</si>
  <si>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</si>
  <si>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</si>
  <si>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</si>
  <si>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</si>
  <si>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</si>
  <si>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</si>
  <si>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</si>
  <si>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</si>
  <si>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</si>
  <si>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</si>
  <si>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</si>
  <si>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</si>
  <si>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</si>
  <si>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</si>
  <si>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</si>
  <si>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</si>
  <si>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</si>
  <si>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</si>
  <si>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</si>
  <si>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</si>
  <si>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</si>
  <si>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</si>
  <si>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</si>
  <si>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</si>
  <si>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</si>
  <si>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</si>
  <si>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</si>
  <si>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</si>
  <si>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</si>
  <si>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</si>
  <si>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</si>
  <si>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</si>
  <si>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</si>
  <si>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</si>
  <si>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</si>
  <si>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</si>
  <si>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</si>
  <si>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</si>
  <si>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</si>
  <si>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</si>
  <si>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</si>
  <si>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</si>
  <si>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</si>
  <si>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</si>
  <si>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</si>
  <si>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</si>
  <si>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</si>
  <si>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</si>
  <si>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</si>
  <si>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</si>
  <si>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</si>
  <si>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</si>
  <si>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</si>
  <si>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</si>
  <si>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</si>
  <si>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</si>
  <si>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</si>
  <si>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</si>
  <si>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</si>
  <si>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</si>
  <si>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</si>
  <si>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</si>
  <si>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</si>
  <si>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</si>
  <si>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</si>
  <si>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</si>
  <si>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</si>
  <si>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</si>
  <si>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</si>
  <si>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</si>
  <si>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</si>
  <si>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</si>
  <si>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</si>
  <si>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</si>
  <si>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</si>
  <si>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</si>
  <si>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</si>
  <si>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</si>
  <si>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</si>
  <si>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</si>
  <si>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</si>
  <si>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</si>
  <si>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</si>
  <si>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</si>
  <si>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</si>
  <si>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</si>
  <si>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</si>
  <si>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</si>
  <si>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</si>
  <si>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</si>
  <si>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</si>
  <si>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</si>
  <si>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</si>
  <si>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</si>
  <si>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</si>
  <si>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</si>
  <si>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</si>
  <si>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</si>
  <si>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</si>
  <si>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</si>
  <si>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</si>
  <si>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</si>
  <si>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</si>
  <si>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</si>
  <si>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</si>
  <si>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</si>
  <si>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</si>
  <si>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</si>
  <si>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</si>
  <si>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</si>
  <si>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</si>
  <si>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</si>
  <si>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</si>
  <si>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</si>
  <si>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</si>
  <si>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</si>
  <si>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</si>
  <si>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</si>
  <si>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</si>
  <si>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</si>
  <si>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</si>
  <si>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</si>
  <si>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</si>
  <si>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</si>
  <si>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</si>
  <si>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</si>
  <si>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</si>
  <si>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</si>
  <si>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</si>
  <si>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</si>
  <si>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</si>
  <si>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</si>
  <si>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</si>
  <si>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</si>
  <si>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</si>
  <si>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</si>
  <si>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</si>
  <si>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</si>
  <si>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</si>
  <si>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</si>
  <si>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</si>
  <si>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</si>
  <si>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</si>
  <si>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</si>
  <si>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</si>
  <si>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</si>
  <si>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</si>
  <si>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</si>
  <si>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</si>
  <si>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</si>
  <si>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</si>
  <si>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</si>
  <si>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</si>
  <si>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</si>
  <si>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</si>
  <si>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</si>
  <si>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</si>
  <si>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</si>
  <si>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</si>
  <si>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</si>
  <si>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</si>
  <si>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</si>
  <si>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</si>
  <si>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</si>
  <si>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</si>
  <si>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</si>
  <si>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</si>
  <si>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</si>
  <si>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</si>
  <si>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</si>
  <si>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</si>
  <si>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</si>
  <si>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</si>
  <si>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</si>
  <si>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</si>
  <si>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</si>
  <si>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</si>
  <si>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</si>
  <si>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</si>
  <si>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</si>
  <si>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</si>
  <si>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</si>
  <si>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</si>
  <si>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</si>
  <si>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</si>
  <si>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</si>
  <si>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</si>
  <si>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</si>
  <si>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</si>
  <si>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</si>
  <si>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</si>
  <si>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</si>
  <si>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</si>
  <si>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</si>
  <si>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</si>
  <si>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</si>
  <si>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</si>
  <si>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</si>
  <si>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</si>
  <si>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</si>
  <si>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</si>
  <si>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</si>
  <si>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</si>
  <si>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</si>
  <si>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</si>
  <si>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</si>
  <si>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</si>
  <si>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</si>
  <si>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</si>
  <si>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</si>
  <si>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</si>
  <si>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</si>
  <si>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</si>
  <si>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</si>
  <si>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</si>
  <si>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</si>
  <si>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</si>
  <si>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</si>
  <si>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</si>
  <si>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</si>
  <si>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</si>
  <si>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</si>
  <si>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</si>
  <si>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</si>
  <si>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</si>
  <si>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</si>
  <si>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</si>
  <si>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</si>
  <si>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</si>
  <si>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</si>
  <si>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</si>
  <si>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</si>
  <si>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</si>
  <si>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</si>
  <si>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</si>
  <si>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</si>
  <si>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</si>
  <si>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</si>
  <si>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</si>
  <si>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</si>
  <si>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</si>
  <si>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</si>
  <si>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</si>
  <si>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</si>
  <si>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</si>
  <si>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</si>
  <si>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</si>
  <si>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</si>
  <si>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</si>
  <si>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</si>
  <si>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</si>
  <si>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</si>
  <si>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</si>
  <si>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</si>
  <si>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</si>
  <si>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</si>
  <si>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</si>
  <si>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</si>
  <si>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</si>
  <si>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</si>
  <si>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</si>
  <si>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</si>
  <si>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</si>
  <si>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</si>
  <si>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</si>
  <si>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</si>
  <si>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</si>
  <si>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</si>
  <si>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</si>
  <si>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</si>
  <si>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</si>
  <si>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</si>
  <si>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</si>
  <si>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</si>
  <si>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</si>
  <si>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</si>
  <si>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</si>
  <si>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</si>
  <si>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</si>
  <si>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</si>
  <si>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</si>
  <si>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</si>
  <si>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</si>
  <si>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</si>
  <si>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</si>
  <si>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</si>
  <si>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</si>
  <si>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</si>
  <si>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</si>
  <si>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</si>
  <si>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</si>
  <si>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</si>
  <si>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</si>
  <si>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</si>
  <si>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</si>
  <si>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</si>
  <si>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</si>
  <si>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</si>
  <si>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</si>
  <si>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</si>
  <si>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</si>
  <si>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</si>
  <si>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</si>
  <si>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</si>
  <si>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</si>
  <si>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</si>
  <si>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</si>
  <si>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</si>
  <si>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</si>
  <si>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</si>
  <si>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</si>
  <si>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</si>
  <si>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</si>
  <si>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</si>
  <si>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</si>
  <si>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</si>
  <si>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</si>
  <si>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</si>
  <si>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</si>
  <si>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</si>
  <si>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</si>
  <si>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</si>
  <si>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</si>
  <si>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</si>
  <si>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</si>
  <si>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</si>
  <si>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</si>
  <si>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</si>
  <si>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</si>
  <si>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</si>
  <si>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</si>
  <si>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</si>
  <si>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</si>
  <si>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</si>
  <si>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</si>
  <si>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</si>
  <si>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</si>
  <si>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</si>
  <si>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</si>
  <si>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</si>
  <si>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</si>
  <si>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</si>
  <si>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</si>
  <si>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</si>
  <si>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</si>
  <si>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</si>
  <si>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</si>
  <si>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</si>
  <si>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</si>
  <si>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</si>
  <si>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</si>
  <si>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</si>
  <si>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</si>
  <si>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</si>
  <si>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</si>
  <si>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</si>
  <si>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</si>
  <si>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</si>
  <si>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</si>
  <si>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</si>
  <si>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</si>
  <si>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</si>
  <si>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</si>
  <si>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</si>
  <si>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</si>
  <si>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</si>
  <si>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</si>
  <si>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</si>
  <si>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</si>
  <si>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</si>
  <si>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</si>
  <si>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</si>
  <si>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</si>
  <si>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</si>
  <si>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</si>
  <si>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</si>
  <si>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</si>
  <si>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</si>
  <si>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</si>
  <si>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</si>
  <si>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</si>
  <si>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</si>
  <si>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</si>
  <si>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</si>
  <si>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</si>
  <si>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</si>
  <si>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</si>
  <si>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</si>
  <si>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</si>
  <si>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</si>
  <si>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</si>
  <si>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</si>
  <si>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</si>
  <si>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</si>
  <si>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</si>
  <si>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</si>
  <si>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</si>
  <si>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</si>
  <si>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</si>
  <si>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</si>
  <si>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</si>
  <si>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</si>
  <si>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</si>
  <si>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</si>
  <si>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</si>
  <si>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</si>
  <si>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</si>
  <si>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</si>
  <si>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</si>
  <si>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</si>
  <si>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</si>
  <si>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</si>
  <si>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</si>
  <si>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</si>
  <si>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</si>
  <si>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</si>
  <si>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</si>
  <si>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</si>
  <si>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</si>
  <si>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</si>
  <si>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</si>
  <si>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</si>
  <si>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</si>
  <si>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</si>
  <si>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</si>
  <si>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</si>
  <si>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</si>
  <si>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</si>
  <si>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</si>
  <si>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</si>
  <si>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</si>
  <si>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</si>
  <si>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</si>
  <si>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</si>
  <si>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</si>
  <si>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</si>
  <si>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</si>
  <si>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</si>
  <si>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</si>
  <si>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</si>
  <si>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</si>
  <si>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</si>
  <si>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</si>
  <si>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</si>
  <si>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</si>
  <si>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</si>
  <si>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</si>
  <si>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</si>
  <si>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</si>
  <si>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</si>
  <si>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</si>
  <si>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</si>
  <si>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</si>
  <si>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</si>
  <si>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</si>
  <si>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</si>
  <si>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</si>
  <si>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</si>
  <si>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</si>
  <si>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</si>
  <si>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</si>
  <si>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</si>
  <si>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</si>
  <si>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</si>
  <si>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</si>
  <si>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</si>
  <si>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</si>
  <si>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</si>
  <si>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</si>
  <si>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</si>
  <si>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</si>
  <si>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</si>
  <si>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</si>
  <si>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</si>
  <si>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</si>
  <si>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</si>
  <si>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</si>
  <si>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</si>
  <si>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</si>
  <si>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</si>
  <si>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</si>
  <si>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</si>
  <si>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</si>
  <si>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</si>
  <si>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</si>
  <si>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</si>
  <si>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</si>
  <si>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</si>
  <si>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</si>
  <si>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</si>
  <si>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</si>
  <si>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</si>
  <si>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</si>
  <si>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</si>
  <si>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</si>
  <si>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</si>
  <si>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</si>
  <si>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</si>
  <si>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</si>
  <si>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</si>
  <si>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</si>
  <si>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</si>
  <si>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</si>
  <si>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</si>
  <si>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</si>
  <si>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</si>
  <si>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</si>
  <si>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</si>
  <si>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</si>
  <si>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</si>
  <si>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</si>
  <si>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</si>
  <si>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</si>
  <si>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</si>
  <si>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</si>
  <si>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</si>
  <si>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</si>
  <si>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</si>
  <si>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</si>
  <si>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</si>
  <si>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</si>
  <si>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</si>
  <si>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</si>
  <si>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</si>
  <si>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</si>
  <si>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</si>
  <si>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</si>
  <si>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</si>
  <si>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</si>
  <si>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</si>
  <si>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</si>
  <si>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</si>
  <si>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</si>
  <si>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</si>
  <si>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</si>
  <si>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</si>
  <si>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</si>
  <si>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</si>
  <si>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</si>
  <si>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</si>
  <si>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</si>
  <si>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</si>
  <si>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</si>
  <si>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</si>
  <si>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</si>
  <si>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</si>
  <si>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</si>
  <si>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</si>
  <si>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</si>
  <si>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</si>
  <si>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</si>
  <si>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</si>
  <si>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</si>
  <si>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</si>
  <si>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</si>
  <si>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</si>
  <si>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</si>
  <si>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</si>
  <si>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</si>
  <si>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</si>
  <si>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</si>
  <si>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</si>
  <si>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</si>
  <si>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</si>
  <si>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</si>
  <si>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</si>
  <si>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</si>
  <si>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</si>
  <si>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</si>
  <si>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</si>
  <si>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</si>
  <si>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</si>
  <si>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</si>
  <si>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</si>
  <si>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</si>
  <si>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</si>
  <si>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</si>
  <si>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</si>
  <si>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</si>
  <si>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</si>
  <si>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</si>
  <si>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</si>
  <si>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</si>
  <si>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</si>
  <si>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</si>
  <si>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</si>
  <si>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</si>
  <si>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</si>
  <si>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</si>
  <si>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</si>
  <si>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</si>
  <si>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</si>
  <si>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</si>
  <si>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</si>
  <si>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</si>
  <si>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</si>
  <si>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</si>
  <si>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</si>
  <si>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</si>
  <si>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</si>
  <si>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</si>
  <si>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</si>
  <si>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</si>
  <si>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</si>
  <si>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</si>
  <si>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</si>
  <si>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</si>
  <si>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</si>
  <si>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</si>
  <si>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</si>
  <si>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</si>
  <si>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</si>
  <si>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</si>
  <si>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</si>
  <si>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</si>
  <si>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</si>
  <si>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</si>
  <si>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</si>
  <si>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</si>
  <si>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</si>
  <si>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</si>
  <si>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</si>
  <si>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</si>
  <si>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</si>
  <si>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</si>
  <si>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</si>
  <si>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</si>
  <si>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</si>
  <si>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</si>
  <si>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</si>
  <si>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</si>
  <si>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</si>
  <si>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</si>
  <si>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</si>
  <si>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</si>
  <si>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</si>
  <si>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</si>
  <si>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</si>
  <si>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</si>
  <si>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</si>
  <si>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</si>
  <si>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</si>
  <si>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</si>
  <si>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</si>
  <si>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</si>
  <si>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</si>
  <si>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</si>
  <si>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</si>
  <si>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</si>
  <si>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</si>
  <si>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</si>
  <si>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</si>
  <si>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</si>
  <si>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</si>
  <si>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</si>
  <si>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</si>
  <si>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</si>
  <si>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</si>
  <si>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</si>
  <si>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</si>
  <si>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</si>
  <si>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</si>
  <si>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</si>
  <si>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</si>
  <si>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</si>
  <si>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</si>
  <si>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</si>
  <si>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</si>
  <si>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</si>
  <si>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</si>
  <si>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</si>
  <si>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</si>
  <si>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</si>
  <si>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</si>
  <si>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</si>
  <si>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</si>
  <si>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</si>
  <si>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</si>
  <si>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</si>
  <si>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</si>
  <si>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</si>
  <si>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</si>
  <si>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</si>
  <si>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</si>
  <si>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</si>
  <si>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</si>
  <si>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</si>
  <si>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</si>
  <si>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</si>
  <si>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</si>
  <si>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</si>
  <si>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</si>
  <si>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</si>
  <si>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</si>
  <si>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</si>
  <si>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</si>
  <si>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</si>
  <si>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</si>
  <si>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</si>
  <si>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</si>
  <si>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</si>
  <si>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</si>
  <si>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</si>
  <si>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</si>
  <si>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</si>
  <si>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</si>
  <si>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</si>
  <si>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</si>
  <si>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</si>
  <si>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</si>
  <si>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</si>
  <si>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</si>
  <si>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</si>
  <si>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</si>
  <si>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</si>
  <si>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</si>
  <si>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</si>
  <si>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</si>
  <si>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</si>
  <si>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</si>
  <si>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</si>
  <si>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</si>
  <si>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</si>
  <si>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</si>
  <si>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</si>
  <si>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</si>
  <si>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</si>
  <si>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</si>
  <si>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</si>
  <si>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</si>
  <si>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</si>
  <si>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</si>
  <si>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</si>
  <si>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</si>
  <si>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</si>
  <si>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</si>
  <si>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</si>
  <si>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</si>
  <si>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</si>
  <si>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</si>
  <si>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</si>
  <si>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</si>
  <si>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</si>
  <si>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</si>
  <si>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</si>
  <si>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</si>
  <si>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</si>
  <si>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</si>
  <si>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</si>
  <si>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</si>
  <si>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</si>
  <si>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</si>
  <si>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</si>
  <si>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</si>
  <si>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</si>
  <si>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</si>
  <si>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</si>
  <si>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</si>
  <si>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</si>
  <si>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</si>
  <si>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</si>
  <si>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</si>
  <si>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</si>
  <si>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</si>
  <si>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</si>
  <si>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</si>
  <si>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</si>
  <si>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</si>
  <si>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</si>
  <si>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</si>
  <si>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</si>
  <si>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</si>
  <si>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</si>
  <si>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</si>
  <si>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</si>
  <si>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</si>
  <si>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</si>
  <si>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</si>
  <si>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</si>
  <si>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</si>
  <si>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</si>
  <si>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</si>
  <si>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</si>
  <si>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</si>
  <si>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</si>
  <si>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</si>
  <si>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</si>
  <si>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</si>
  <si>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</si>
  <si>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</si>
  <si>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</si>
  <si>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</si>
  <si>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</si>
  <si>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</si>
  <si>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</si>
  <si>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</si>
  <si>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</si>
  <si>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</si>
  <si>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</si>
  <si>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</si>
  <si>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</si>
  <si>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</si>
  <si>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</si>
  <si>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</si>
  <si>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</si>
  <si>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</si>
  <si>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</si>
  <si>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</si>
  <si>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</si>
  <si>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</si>
  <si>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</si>
  <si>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</si>
  <si>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</si>
  <si>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</si>
  <si>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</si>
  <si>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</si>
  <si>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</si>
  <si>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</si>
  <si>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</si>
  <si>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</si>
  <si>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</si>
  <si>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</si>
  <si>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</si>
  <si>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</si>
  <si>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</si>
  <si>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</si>
  <si>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</si>
  <si>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</si>
  <si>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</si>
  <si>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</si>
  <si>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</si>
  <si>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</si>
  <si>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</si>
  <si>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</si>
  <si>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</si>
  <si>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</si>
  <si>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</si>
  <si>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</si>
  <si>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</si>
  <si>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</si>
  <si>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</si>
  <si>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</si>
  <si>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</si>
  <si>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</si>
  <si>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</si>
  <si>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</si>
  <si>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</si>
  <si>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</si>
  <si>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</si>
  <si>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</si>
  <si>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</si>
  <si>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</si>
  <si>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</si>
  <si>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</si>
  <si>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</si>
  <si>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</si>
  <si>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</si>
  <si>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</si>
  <si>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</si>
  <si>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</si>
  <si>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</si>
  <si>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</si>
  <si>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</si>
  <si>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</si>
  <si>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</si>
  <si>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</si>
  <si>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</si>
  <si>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</si>
  <si>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</si>
  <si>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</si>
  <si>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</si>
  <si>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</si>
  <si>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</si>
  <si>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</si>
  <si>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</si>
  <si>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</si>
  <si>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</si>
  <si>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</si>
  <si>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</si>
  <si>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</si>
  <si>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</si>
  <si>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</si>
  <si>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</si>
  <si>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</si>
  <si>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</si>
  <si>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</si>
  <si>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</si>
  <si>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</si>
  <si>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</si>
  <si>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</si>
  <si>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</si>
  <si>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</si>
  <si>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</si>
  <si>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</si>
  <si>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</si>
  <si>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</si>
  <si>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</si>
  <si>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</si>
  <si>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</si>
  <si>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</si>
  <si>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</si>
  <si>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</si>
  <si>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</si>
  <si>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</si>
  <si>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</si>
  <si>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</si>
  <si>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</si>
  <si>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</si>
  <si>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</si>
  <si>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</si>
  <si>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</si>
  <si>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</si>
  <si>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</si>
  <si>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</si>
  <si>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</si>
  <si>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</si>
  <si>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</si>
  <si>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</si>
  <si>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</si>
  <si>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</si>
  <si>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</si>
  <si>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</si>
  <si>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</si>
  <si>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</si>
  <si>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</si>
  <si>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</si>
  <si>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</si>
  <si>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</si>
  <si>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</si>
  <si>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</si>
  <si>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</si>
  <si>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</si>
  <si>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</si>
  <si>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</si>
  <si>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</si>
  <si>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</si>
  <si>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</si>
  <si>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</si>
  <si>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</si>
  <si>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</si>
  <si>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</si>
  <si>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</si>
  <si>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</si>
  <si>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</si>
  <si>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</si>
  <si>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</si>
  <si>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</si>
  <si>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</si>
  <si>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</si>
  <si>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</si>
  <si>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</si>
  <si>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</si>
  <si>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</si>
  <si>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</si>
  <si>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</si>
  <si>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</si>
  <si>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</si>
  <si>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</si>
  <si>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</si>
  <si>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</si>
  <si>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</si>
  <si>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</si>
  <si>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</si>
  <si>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</si>
  <si>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</si>
  <si>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</si>
  <si>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</si>
  <si>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</si>
  <si>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</si>
  <si>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</si>
  <si>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</si>
  <si>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</si>
  <si>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</si>
  <si>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</si>
  <si>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</si>
  <si>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</si>
  <si>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</si>
  <si>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</si>
  <si>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</si>
  <si>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</si>
  <si>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</si>
  <si>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</si>
  <si>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</si>
  <si>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</si>
  <si>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</si>
  <si>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</si>
  <si>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</si>
  <si>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</si>
  <si>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</si>
  <si>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</si>
  <si>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</si>
  <si>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</si>
  <si>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</si>
  <si>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</si>
  <si>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</si>
  <si>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</si>
  <si>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</si>
  <si>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</si>
  <si>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</si>
  <si>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</si>
  <si>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</si>
  <si>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</si>
  <si>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</si>
  <si>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</si>
  <si>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</si>
  <si>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</si>
  <si>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</si>
  <si>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</si>
  <si>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</si>
  <si>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</si>
  <si>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</si>
  <si>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</si>
  <si>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</si>
  <si>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</si>
  <si>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</si>
  <si>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</si>
  <si>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</si>
  <si>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</si>
  <si>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</si>
  <si>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</si>
  <si>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</si>
  <si>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</si>
  <si>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</si>
  <si>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</si>
  <si>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</si>
  <si>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</si>
  <si>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</si>
  <si>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</si>
  <si>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</si>
  <si>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</si>
  <si>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</si>
  <si>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</si>
  <si>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</si>
  <si>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</si>
  <si>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</si>
  <si>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</si>
  <si>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</si>
  <si>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</si>
  <si>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</si>
  <si>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</si>
  <si>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</si>
  <si>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</si>
  <si>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</si>
  <si>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</si>
  <si>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</si>
  <si>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</si>
  <si>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</si>
  <si>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</si>
  <si>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</si>
  <si>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</si>
  <si>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</si>
  <si>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</si>
  <si>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</si>
  <si>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</si>
  <si>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</si>
  <si>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</si>
  <si>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</si>
  <si>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</si>
  <si>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</si>
  <si>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</si>
  <si>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</si>
  <si>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</si>
  <si>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</si>
  <si>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</si>
  <si>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</si>
  <si>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</si>
  <si>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</si>
  <si>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</si>
  <si>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</si>
  <si>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</si>
  <si>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</si>
  <si>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</si>
  <si>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</si>
  <si>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</si>
  <si>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</si>
  <si>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</si>
  <si>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</si>
  <si>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</si>
  <si>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</si>
  <si>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</si>
  <si>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</si>
  <si>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</si>
  <si>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</si>
  <si>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</si>
  <si>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</si>
  <si>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</si>
  <si>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</si>
  <si>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</si>
  <si>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</si>
  <si>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</si>
  <si>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</si>
  <si>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</si>
  <si>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</si>
  <si>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</si>
  <si>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</si>
  <si>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</si>
  <si>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</si>
  <si>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</si>
  <si>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</si>
  <si>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</si>
  <si>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</si>
  <si>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</si>
  <si>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</si>
  <si>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</si>
  <si>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</si>
  <si>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</si>
  <si>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</si>
  <si>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</si>
  <si>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</si>
  <si>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</si>
  <si>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</si>
  <si>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</si>
  <si>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</si>
  <si>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</si>
  <si>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</si>
  <si>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</si>
  <si>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</si>
  <si>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</si>
  <si>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</si>
  <si>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</si>
  <si>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</si>
  <si>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</si>
  <si>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</si>
  <si>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</si>
  <si>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</si>
  <si>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</si>
  <si>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</si>
  <si>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</si>
  <si>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</si>
  <si>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</si>
  <si>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</si>
  <si>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</si>
  <si>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</si>
  <si>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</si>
  <si>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</si>
  <si>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</si>
  <si>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</si>
  <si>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</si>
  <si>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</si>
  <si>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</si>
  <si>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</si>
  <si>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</si>
  <si>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</si>
  <si>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</si>
  <si>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</si>
  <si>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</si>
  <si>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</si>
  <si>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</si>
  <si>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</si>
  <si>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</si>
  <si>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</si>
  <si>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</si>
  <si>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</si>
  <si>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</si>
  <si>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</si>
  <si>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</si>
  <si>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</si>
  <si>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</si>
  <si>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</si>
  <si>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</si>
  <si>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</si>
  <si>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</si>
  <si>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</si>
  <si>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</si>
  <si>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</si>
  <si>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</si>
  <si>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</si>
  <si>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</si>
  <si>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</si>
  <si>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</si>
  <si>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</si>
  <si>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</si>
  <si>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</si>
  <si>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</si>
  <si>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</si>
  <si>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</si>
  <si>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</si>
  <si>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</si>
  <si>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</si>
  <si>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</si>
  <si>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</si>
  <si>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</si>
  <si>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</si>
  <si>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</si>
  <si>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</si>
  <si>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</si>
  <si>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</si>
  <si>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</si>
  <si>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</si>
  <si>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</si>
  <si>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</si>
  <si>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</si>
  <si>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</si>
  <si>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</si>
  <si>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</si>
  <si>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</si>
  <si>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</si>
  <si>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</si>
  <si>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</si>
  <si>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</si>
  <si>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</si>
  <si>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</si>
  <si>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</si>
  <si>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</si>
  <si>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</si>
  <si>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</si>
  <si>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</si>
  <si>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</si>
  <si>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</si>
  <si>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</si>
  <si>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</si>
  <si>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</si>
  <si>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</si>
  <si>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</si>
  <si>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</si>
  <si>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</si>
  <si>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</si>
  <si>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</si>
  <si>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</si>
  <si>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</si>
  <si>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</si>
  <si>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</si>
  <si>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</si>
  <si>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</si>
  <si>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</si>
  <si>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</si>
  <si>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</si>
  <si>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</si>
  <si>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</si>
  <si>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</si>
  <si>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</si>
  <si>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</si>
  <si>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</si>
  <si>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</si>
  <si>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</si>
  <si>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</si>
  <si>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</si>
  <si>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</si>
  <si>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</si>
  <si>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</si>
  <si>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</si>
  <si>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</si>
  <si>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</si>
  <si>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</si>
  <si>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</si>
  <si>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</si>
  <si>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</si>
  <si>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</si>
  <si>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</si>
  <si>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</si>
  <si>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</si>
  <si>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</si>
  <si>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</si>
  <si>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</si>
  <si>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</si>
  <si>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</si>
  <si>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</si>
  <si>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</si>
  <si>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</si>
  <si>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</si>
  <si>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</si>
  <si>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</si>
  <si>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</si>
  <si>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</si>
  <si>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</si>
  <si>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</si>
  <si>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</si>
  <si>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</si>
  <si>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</si>
  <si>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</si>
  <si>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</si>
  <si>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</si>
  <si>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</si>
  <si>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</si>
  <si>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</si>
  <si>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</si>
  <si>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</si>
  <si>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</si>
  <si>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</si>
  <si>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</si>
  <si>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</si>
  <si>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</si>
  <si>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</si>
  <si>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</si>
  <si>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</si>
  <si>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</si>
  <si>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</si>
  <si>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</si>
  <si>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</si>
  <si>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</si>
  <si>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</si>
  <si>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</si>
  <si>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</si>
  <si>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</si>
  <si>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</si>
  <si>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</si>
  <si>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</si>
  <si>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</si>
  <si>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</si>
  <si>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</si>
  <si>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</si>
  <si>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</si>
  <si>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</si>
  <si>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</si>
  <si>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</si>
  <si>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</si>
  <si>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</si>
  <si>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</si>
  <si>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</si>
  <si>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</si>
  <si>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</si>
  <si>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</si>
  <si>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</si>
  <si>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</si>
  <si>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</si>
  <si>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</si>
  <si>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</si>
  <si>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</si>
  <si>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</si>
  <si>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</si>
  <si>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</si>
  <si>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</si>
  <si>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</si>
  <si>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</si>
  <si>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</si>
  <si>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</si>
  <si>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</si>
  <si>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</si>
  <si>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</si>
  <si>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</si>
  <si>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</si>
  <si>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</si>
  <si>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</si>
  <si>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</si>
  <si>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</si>
  <si>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</si>
  <si>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</si>
  <si>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</si>
  <si>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</si>
  <si>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</si>
  <si>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</si>
  <si>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</si>
  <si>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</si>
  <si>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</si>
  <si>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</si>
  <si>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</si>
  <si>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</si>
  <si>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</si>
  <si>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</si>
  <si>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</si>
  <si>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</si>
  <si>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</si>
  <si>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</si>
  <si>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</si>
  <si>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</si>
  <si>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</si>
  <si>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</si>
  <si>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</si>
  <si>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</si>
  <si>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</si>
  <si>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</si>
  <si>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</si>
  <si>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</si>
  <si>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</si>
  <si>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</si>
  <si>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</si>
  <si>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</si>
  <si>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</si>
  <si>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</si>
  <si>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</si>
  <si>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</si>
  <si>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</si>
  <si>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</si>
  <si>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</si>
  <si>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</si>
  <si>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</si>
  <si>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</si>
  <si>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</si>
  <si>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</si>
  <si>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</si>
  <si>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</si>
  <si>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</si>
  <si>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</si>
  <si>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</si>
  <si>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</si>
  <si>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</si>
  <si>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</si>
  <si>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</si>
  <si>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</si>
  <si>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</si>
  <si>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</si>
  <si>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</si>
  <si>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</si>
  <si>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</si>
  <si>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</si>
  <si>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</si>
  <si>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</si>
  <si>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</si>
  <si>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</si>
  <si>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</si>
  <si>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</si>
  <si>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</si>
  <si>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</si>
  <si>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</si>
  <si>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</si>
  <si>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</si>
  <si>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</si>
  <si>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</si>
  <si>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</si>
  <si>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</si>
  <si>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</si>
  <si>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</si>
  <si>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</si>
  <si>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</si>
  <si>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</si>
  <si>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</si>
  <si>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</si>
  <si>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</si>
  <si>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</si>
  <si>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</si>
  <si>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</si>
  <si>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</si>
  <si>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</si>
  <si>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</si>
  <si>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</si>
  <si>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</si>
  <si>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</si>
  <si>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</si>
  <si>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</si>
  <si>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</si>
  <si>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</si>
  <si>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</si>
  <si>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</si>
  <si>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</si>
  <si>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</si>
  <si>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</si>
  <si>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</si>
  <si>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</si>
  <si>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</si>
  <si>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</si>
  <si>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</si>
  <si>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</si>
  <si>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</si>
  <si>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</si>
  <si>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</si>
  <si>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</si>
  <si>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</si>
  <si>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</si>
  <si>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</si>
  <si>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</si>
  <si>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</si>
  <si>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</si>
  <si>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</si>
  <si>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</si>
  <si>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</si>
  <si>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</si>
  <si>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</si>
  <si>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</si>
  <si>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</si>
  <si>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</si>
  <si>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</si>
  <si>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</si>
  <si>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</si>
  <si>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</si>
  <si>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</si>
  <si>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</si>
  <si>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</si>
  <si>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</si>
  <si>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</si>
  <si>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</si>
  <si>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</si>
  <si>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</si>
  <si>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</si>
  <si>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</si>
  <si>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</si>
  <si>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</si>
  <si>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</si>
  <si>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</si>
  <si>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</si>
  <si>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</si>
  <si>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</si>
  <si>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</si>
  <si>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</si>
  <si>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</si>
  <si>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</si>
  <si>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</si>
  <si>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</si>
  <si>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</si>
  <si>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</si>
  <si>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</si>
  <si>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</si>
  <si>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</si>
  <si>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</si>
  <si>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</si>
  <si>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</si>
  <si>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</si>
  <si>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</si>
  <si>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</si>
  <si>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</si>
  <si>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</si>
  <si>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</si>
  <si>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</si>
  <si>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</si>
  <si>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</si>
  <si>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</si>
  <si>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</si>
  <si>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</si>
  <si>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</si>
  <si>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</si>
  <si>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</si>
  <si>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</si>
  <si>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</si>
  <si>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</si>
  <si>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</si>
  <si>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</si>
  <si>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</si>
  <si>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</si>
  <si>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</si>
  <si>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</si>
  <si>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</si>
  <si>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</si>
  <si>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</si>
  <si>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</si>
  <si>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</si>
  <si>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</si>
  <si>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</si>
  <si>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</si>
  <si>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</si>
  <si>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</si>
  <si>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</si>
  <si>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</si>
  <si>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</si>
  <si>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</si>
  <si>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</si>
  <si>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</si>
  <si>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</si>
  <si>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</si>
  <si>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</si>
  <si>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</si>
  <si>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</si>
  <si>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</si>
  <si>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</si>
  <si>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</si>
  <si>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</si>
  <si>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</si>
  <si>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</si>
  <si>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</si>
  <si>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</si>
  <si>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</si>
  <si>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</si>
  <si>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</si>
  <si>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</si>
  <si>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</si>
  <si>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</si>
  <si>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</si>
  <si>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</si>
  <si>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</si>
  <si>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</si>
  <si>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</si>
  <si>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</si>
  <si>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</si>
  <si>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</si>
  <si>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</si>
  <si>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</si>
  <si>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</si>
  <si>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</si>
  <si>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</si>
  <si>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</si>
  <si>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</si>
  <si>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</si>
  <si>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</si>
  <si>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</si>
  <si>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</si>
  <si>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</si>
  <si>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</si>
  <si>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</si>
  <si>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</si>
  <si>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</si>
  <si>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</si>
  <si>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</si>
  <si>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</si>
  <si>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</si>
  <si>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</si>
  <si>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</si>
  <si>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</si>
  <si>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</si>
  <si>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</si>
  <si>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</si>
  <si>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</si>
  <si>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</si>
  <si>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</si>
  <si>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</si>
  <si>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</si>
  <si>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</si>
  <si>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</si>
  <si>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</si>
  <si>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</si>
  <si>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</si>
  <si>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</si>
  <si>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</si>
  <si>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</si>
  <si>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</si>
  <si>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</si>
  <si>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</si>
  <si>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</si>
  <si>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</si>
  <si>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</si>
  <si>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</si>
  <si>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</si>
  <si>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</si>
  <si>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</si>
  <si>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</si>
  <si>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</si>
  <si>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</si>
  <si>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</si>
  <si>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</si>
  <si>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</si>
  <si>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</si>
  <si>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</si>
  <si>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</si>
  <si>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</si>
  <si>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</si>
  <si>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</si>
  <si>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</si>
  <si>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</si>
  <si>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</si>
  <si>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</si>
  <si>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</si>
  <si>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</si>
  <si>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</si>
  <si>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</si>
  <si>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</si>
  <si>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</si>
  <si>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</si>
  <si>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</si>
  <si>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</si>
  <si>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</si>
  <si>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</si>
  <si>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</si>
  <si>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</si>
  <si>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</si>
  <si>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</si>
  <si>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</si>
  <si>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</si>
  <si>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</si>
  <si>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</si>
  <si>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</si>
  <si>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</si>
  <si>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</si>
  <si>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</si>
  <si>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</si>
  <si>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</si>
  <si>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</si>
  <si>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</si>
  <si>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</si>
  <si>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</si>
  <si>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</si>
  <si>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</si>
  <si>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</si>
  <si>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</si>
  <si>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</si>
  <si>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</si>
  <si>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</si>
  <si>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</si>
  <si>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</si>
  <si>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</si>
  <si>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</si>
  <si>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</si>
  <si>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</si>
  <si>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</si>
  <si>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</si>
  <si>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</si>
  <si>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</si>
  <si>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</si>
  <si>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</si>
  <si>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</si>
  <si>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</si>
  <si>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</si>
  <si>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</si>
  <si>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</si>
  <si>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</si>
  <si>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</si>
  <si>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</si>
  <si>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</si>
  <si>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</si>
  <si>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</si>
  <si>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</si>
  <si>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</si>
  <si>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</si>
  <si>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</si>
  <si>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</si>
  <si>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</si>
  <si>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</si>
  <si>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</si>
  <si>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</si>
  <si>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</si>
  <si>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</si>
  <si>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</si>
  <si>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</si>
  <si>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</si>
  <si>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</si>
  <si>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</si>
  <si>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</si>
  <si>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</si>
  <si>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</si>
  <si>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</si>
  <si>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</si>
  <si>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</si>
  <si>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</si>
  <si>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</si>
  <si>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</si>
  <si>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</si>
  <si>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</si>
  <si>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</si>
  <si>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</si>
  <si>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</si>
  <si>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</si>
  <si>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</si>
  <si>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</si>
  <si>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</si>
  <si>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</si>
  <si>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</si>
  <si>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</si>
  <si>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</si>
  <si>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</si>
  <si>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</si>
  <si>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</si>
  <si>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</si>
  <si>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</si>
  <si>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</si>
  <si>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</si>
  <si>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</si>
  <si>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</si>
  <si>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</si>
  <si>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</si>
  <si>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</si>
  <si>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</si>
  <si>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</si>
  <si>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</si>
  <si>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</si>
  <si>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</si>
  <si>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</si>
  <si>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</si>
  <si>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</si>
  <si>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</si>
  <si>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</si>
  <si>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</si>
  <si>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</si>
  <si>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</si>
  <si>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</si>
  <si>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</si>
  <si>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</si>
  <si>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</si>
  <si>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</si>
  <si>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</si>
  <si>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</si>
  <si>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</si>
  <si>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</si>
  <si>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</si>
  <si>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</si>
  <si>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</si>
  <si>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</si>
  <si>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</si>
  <si>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</si>
  <si>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</si>
  <si>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</si>
  <si>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</si>
  <si>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</si>
  <si>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</si>
  <si>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</si>
  <si>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</si>
  <si>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</si>
  <si>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</si>
  <si>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</si>
  <si>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</si>
  <si>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</si>
  <si>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</si>
  <si>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</si>
  <si>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</si>
  <si>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</si>
  <si>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</si>
  <si>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</si>
  <si>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</si>
  <si>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</si>
  <si>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</si>
  <si>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</si>
  <si>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</si>
  <si>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</si>
  <si>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</si>
  <si>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</si>
  <si>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</si>
  <si>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</si>
  <si>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</si>
  <si>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</si>
  <si>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</si>
  <si>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</si>
  <si>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</si>
  <si>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</si>
  <si>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</si>
  <si>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</si>
  <si>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</si>
  <si>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</si>
  <si>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</si>
  <si>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</si>
  <si>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</si>
  <si>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</si>
  <si>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</si>
  <si>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</si>
  <si>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</si>
  <si>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</si>
  <si>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</si>
  <si>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</si>
  <si>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</si>
  <si>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</si>
  <si>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</si>
  <si>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</si>
  <si>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</si>
  <si>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</si>
  <si>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</si>
  <si>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</si>
  <si>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</si>
  <si>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</si>
  <si>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</si>
  <si>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</si>
  <si>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</si>
  <si>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</si>
  <si>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</si>
  <si>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</si>
  <si>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</si>
  <si>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</si>
  <si>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</si>
  <si>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</si>
  <si>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</si>
  <si>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</si>
  <si>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</si>
  <si>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</si>
  <si>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</si>
  <si>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</si>
  <si>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</si>
  <si>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</si>
  <si>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</si>
  <si>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</si>
  <si>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</si>
  <si>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</si>
  <si>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</si>
  <si>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</si>
  <si>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</si>
  <si>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</si>
  <si>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</si>
  <si>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</si>
  <si>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</si>
  <si>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</si>
  <si>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</si>
  <si>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</si>
  <si>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</si>
  <si>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</si>
  <si>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</si>
  <si>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</si>
  <si>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</si>
  <si>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</si>
  <si>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</si>
  <si>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</si>
  <si>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</si>
  <si>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</si>
  <si>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</si>
  <si>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</si>
  <si>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</si>
  <si>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</si>
  <si>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</si>
  <si>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</si>
  <si>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</si>
  <si>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</si>
  <si>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</si>
  <si>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</si>
  <si>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</si>
  <si>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</si>
  <si>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</si>
  <si>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</si>
  <si>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</si>
  <si>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</si>
  <si>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</si>
  <si>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</si>
  <si>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</si>
  <si>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</si>
  <si>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</si>
  <si>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</si>
  <si>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</si>
  <si>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</si>
  <si>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</si>
  <si>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</si>
  <si>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</si>
  <si>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</si>
  <si>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</si>
  <si>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</si>
  <si>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</si>
  <si>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</si>
  <si>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</si>
  <si>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</si>
  <si>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</si>
  <si>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</si>
  <si>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</si>
  <si>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</si>
  <si>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</si>
  <si>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</si>
  <si>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</si>
  <si>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</si>
  <si>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</si>
  <si>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</si>
  <si>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</si>
  <si>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</si>
  <si>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</si>
  <si>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</si>
  <si>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</si>
  <si>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</si>
  <si>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</si>
  <si>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</si>
  <si>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</si>
  <si>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</si>
  <si>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</si>
  <si>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</si>
  <si>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</si>
  <si>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</si>
  <si>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</si>
  <si>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</si>
  <si>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</si>
  <si>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</si>
  <si>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</si>
  <si>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</si>
  <si>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</si>
  <si>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</si>
  <si>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</si>
  <si>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</si>
  <si>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</si>
  <si>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</si>
  <si>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</si>
  <si>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</si>
  <si>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</si>
  <si>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</si>
  <si>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</si>
  <si>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</si>
  <si>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</si>
  <si>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</si>
  <si>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</si>
  <si>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</si>
  <si>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</si>
  <si>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</si>
  <si>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</si>
  <si>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</si>
  <si>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</si>
  <si>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</si>
  <si>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</si>
  <si>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</si>
  <si>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</si>
  <si>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</si>
  <si>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</si>
  <si>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</si>
  <si>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</si>
  <si>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</si>
  <si>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</si>
  <si>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</si>
  <si>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</si>
  <si>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</si>
  <si>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</si>
  <si>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</si>
  <si>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</si>
  <si>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</si>
  <si>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</si>
  <si>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</si>
  <si>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</si>
  <si>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</si>
  <si>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</si>
  <si>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</si>
  <si>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</si>
  <si>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</si>
  <si>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</si>
  <si>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</si>
  <si>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</si>
  <si>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</si>
  <si>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</si>
  <si>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</si>
  <si>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</si>
  <si>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</si>
  <si>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</si>
  <si>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</si>
  <si>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</si>
  <si>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</si>
  <si>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</si>
  <si>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</si>
  <si>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</si>
  <si>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</si>
  <si>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</si>
  <si>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</si>
  <si>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</si>
  <si>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</si>
  <si>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</si>
  <si>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</si>
  <si>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</si>
  <si>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</si>
  <si>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</si>
  <si>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</si>
  <si>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</si>
  <si>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</si>
  <si>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</si>
  <si>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</si>
  <si>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</si>
  <si>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</si>
  <si>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</si>
  <si>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</si>
  <si>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</si>
  <si>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</si>
  <si>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</si>
  <si>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</si>
  <si>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</si>
  <si>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</si>
  <si>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</si>
  <si>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</si>
  <si>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</si>
  <si>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</si>
  <si>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</si>
  <si>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</si>
  <si>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</si>
  <si>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</si>
  <si>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</si>
  <si>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</si>
  <si>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</si>
  <si>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</si>
  <si>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</si>
  <si>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</si>
  <si>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</si>
  <si>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</si>
  <si>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</si>
  <si>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</si>
  <si>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</si>
  <si>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</si>
  <si>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</si>
  <si>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</si>
  <si>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</si>
  <si>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</si>
  <si>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</si>
  <si>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</si>
  <si>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</si>
  <si>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</si>
  <si>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</si>
  <si>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</si>
  <si>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</si>
  <si>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</si>
  <si>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</si>
  <si>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</si>
  <si>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</si>
  <si>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</si>
  <si>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</si>
  <si>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</si>
  <si>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</si>
  <si>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</si>
  <si>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</si>
  <si>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</si>
  <si>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</si>
  <si>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</si>
  <si>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</si>
  <si>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</si>
  <si>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</si>
  <si>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</si>
  <si>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</si>
  <si>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</si>
  <si>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</si>
  <si>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</si>
  <si>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</si>
  <si>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</si>
  <si>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</si>
  <si>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</si>
  <si>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</si>
  <si>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</si>
  <si>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</si>
  <si>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</si>
  <si>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</si>
  <si>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</si>
  <si>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</si>
  <si>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</si>
  <si>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</si>
  <si>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</si>
  <si>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</si>
  <si>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</si>
  <si>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</si>
  <si>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</si>
  <si>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</si>
  <si>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</si>
  <si>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</si>
  <si>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</si>
  <si>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</si>
  <si>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</si>
  <si>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</si>
  <si>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</si>
  <si>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</si>
  <si>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</si>
  <si>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</si>
  <si>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</si>
  <si>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</si>
  <si>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</si>
  <si>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</si>
  <si>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</si>
  <si>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</si>
  <si>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</si>
  <si>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</si>
  <si>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</si>
  <si>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</si>
  <si>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</si>
  <si>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</si>
  <si>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</si>
  <si>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</si>
  <si>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</si>
  <si>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</si>
  <si>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</si>
  <si>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</si>
  <si>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</si>
  <si>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</si>
  <si>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</si>
  <si>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</si>
  <si>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</si>
  <si>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</si>
  <si>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</si>
  <si>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</si>
  <si>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</si>
  <si>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</si>
  <si>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</si>
  <si>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</si>
  <si>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</si>
  <si>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</si>
  <si>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</si>
  <si>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</si>
  <si>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</si>
  <si>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</si>
  <si>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</si>
  <si>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</si>
  <si>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</si>
  <si>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</si>
  <si>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</si>
  <si>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</si>
  <si>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</si>
  <si>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</si>
  <si>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</si>
  <si>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</si>
  <si>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</si>
  <si>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</si>
  <si>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</si>
  <si>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</si>
  <si>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</si>
  <si>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</si>
  <si>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</si>
  <si>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</si>
  <si>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</si>
  <si>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</si>
  <si>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</si>
  <si>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</si>
  <si>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</si>
  <si>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</si>
  <si>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</si>
  <si>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</si>
  <si>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</si>
  <si>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</si>
  <si>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</si>
  <si>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</si>
  <si>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</si>
  <si>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</si>
  <si>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</si>
  <si>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</si>
  <si>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</si>
  <si>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</si>
  <si>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</si>
  <si>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</si>
  <si>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</si>
  <si>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</si>
  <si>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</si>
  <si>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</si>
  <si>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</si>
  <si>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</si>
  <si>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</si>
  <si>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</si>
  <si>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</si>
  <si>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</si>
  <si>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</si>
  <si>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</si>
  <si>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</si>
  <si>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</si>
  <si>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</si>
  <si>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</si>
  <si>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</si>
  <si>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</si>
  <si>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</si>
  <si>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</si>
  <si>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</si>
  <si>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</si>
  <si>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</si>
  <si>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</si>
  <si>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</si>
  <si>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</si>
  <si>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</si>
  <si>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</si>
  <si>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</si>
  <si>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</si>
  <si>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</si>
  <si>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</si>
  <si>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</si>
  <si>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</si>
  <si>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</si>
  <si>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</si>
  <si>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</si>
  <si>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</si>
  <si>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</si>
  <si>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</si>
  <si>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</si>
  <si>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</si>
  <si>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</si>
  <si>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</si>
  <si>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</si>
  <si>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</si>
  <si>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</si>
  <si>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</si>
  <si>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</si>
  <si>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</si>
  <si>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</si>
  <si>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</si>
  <si>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</si>
  <si>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</si>
  <si>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</si>
  <si>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</si>
  <si>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</si>
  <si>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</si>
  <si>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</si>
  <si>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</si>
  <si>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</si>
  <si>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</si>
  <si>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</si>
  <si>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</si>
  <si>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</si>
  <si>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</si>
  <si>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</si>
  <si>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</si>
  <si>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</si>
  <si>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</si>
  <si>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</si>
  <si>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</si>
  <si>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</si>
  <si>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</si>
  <si>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</si>
  <si>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</si>
  <si>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</si>
  <si>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</si>
  <si>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</si>
  <si>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</si>
  <si>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</si>
  <si>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</si>
  <si>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</si>
  <si>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</si>
  <si>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</si>
  <si>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</si>
  <si>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</si>
  <si>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</si>
  <si>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</si>
  <si>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</si>
  <si>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</si>
  <si>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</si>
  <si>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</si>
  <si>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</si>
  <si>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</si>
  <si>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</si>
  <si>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</si>
  <si>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</si>
  <si>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</si>
  <si>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</si>
  <si>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</si>
  <si>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</si>
  <si>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</si>
  <si>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</si>
  <si>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</si>
  <si>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</si>
  <si>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</si>
  <si>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</si>
  <si>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</si>
  <si>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</si>
  <si>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</si>
  <si>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</si>
  <si>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</si>
  <si>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</si>
  <si>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</si>
  <si>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</si>
  <si>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</si>
  <si>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</si>
  <si>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</si>
  <si>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</si>
  <si>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</si>
  <si>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</si>
  <si>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</si>
  <si>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</si>
  <si>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</si>
  <si>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</si>
  <si>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</si>
  <si>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</si>
  <si>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</si>
  <si>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</si>
  <si>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</si>
  <si>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</si>
  <si>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</si>
  <si>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</si>
  <si>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</si>
  <si>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</si>
  <si>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</si>
  <si>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</si>
  <si>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</si>
  <si>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</si>
  <si>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</si>
  <si>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</si>
  <si>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</si>
  <si>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</si>
  <si>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</si>
  <si>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</si>
  <si>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</si>
  <si>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</si>
  <si>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</si>
  <si>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</si>
  <si>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</si>
  <si>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</si>
  <si>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</si>
  <si>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</si>
  <si>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</si>
  <si>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</si>
  <si>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</si>
  <si>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</si>
  <si>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</si>
  <si>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</si>
  <si>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</si>
  <si>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</si>
  <si>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</si>
  <si>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</si>
  <si>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</si>
  <si>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</si>
  <si>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</si>
  <si>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</si>
  <si>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</si>
  <si>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</si>
  <si>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</si>
  <si>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</si>
  <si>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</si>
  <si>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</si>
  <si>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</si>
  <si>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</si>
  <si>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</si>
  <si>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</si>
  <si>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</si>
  <si>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</si>
  <si>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</si>
  <si>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</si>
  <si>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</si>
  <si>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</si>
  <si>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</si>
  <si>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</si>
  <si>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</si>
  <si>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</si>
  <si>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</si>
  <si>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</si>
  <si>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</si>
  <si>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</si>
  <si>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</si>
  <si>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</si>
  <si>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</si>
  <si>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</si>
  <si>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</si>
  <si>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</si>
  <si>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</si>
  <si>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</si>
  <si>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</si>
  <si>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</si>
  <si>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</si>
  <si>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</si>
  <si>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</si>
  <si>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</si>
  <si>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</si>
  <si>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</si>
  <si>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</si>
  <si>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</si>
  <si>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</si>
  <si>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</si>
  <si>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</si>
  <si>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</si>
  <si>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</si>
  <si>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</si>
  <si>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</si>
  <si>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</si>
  <si>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</si>
  <si>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</si>
  <si>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</si>
  <si>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</si>
  <si>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</si>
  <si>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</si>
  <si>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</si>
  <si>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</si>
  <si>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</si>
  <si>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</si>
  <si>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</si>
  <si>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</si>
  <si>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</si>
  <si>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</si>
  <si>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</si>
  <si>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</si>
  <si>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</si>
  <si>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</si>
  <si>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</si>
  <si>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</si>
  <si>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</si>
  <si>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</si>
  <si>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</si>
  <si>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</si>
  <si>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</si>
  <si>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</si>
  <si>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</si>
  <si>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</si>
  <si>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</si>
  <si>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</si>
  <si>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</si>
  <si>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</si>
  <si>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</si>
  <si>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</si>
  <si>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</si>
  <si>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</si>
  <si>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</si>
  <si>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</si>
  <si>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</si>
  <si>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</si>
  <si>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</si>
  <si>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</si>
  <si>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</si>
  <si>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</si>
  <si>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</si>
  <si>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</si>
  <si>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</si>
  <si>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</si>
  <si>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</si>
  <si>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</si>
  <si>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</si>
  <si>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</si>
  <si>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</si>
  <si>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</si>
  <si>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</si>
  <si>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</si>
  <si>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</si>
  <si>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</si>
  <si>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</si>
  <si>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</si>
  <si>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</si>
  <si>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</si>
  <si>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</si>
  <si>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</si>
  <si>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</si>
  <si>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</si>
  <si>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</si>
  <si>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</si>
  <si>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</si>
  <si>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</si>
  <si>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</si>
  <si>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</si>
  <si>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</si>
  <si>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</si>
  <si>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</si>
  <si>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</si>
  <si>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</si>
  <si>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</si>
  <si>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</si>
  <si>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</si>
  <si>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</si>
  <si>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</si>
  <si>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</si>
  <si>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</si>
  <si>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</si>
  <si>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</si>
  <si>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</si>
  <si>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</si>
  <si>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</si>
  <si>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</si>
  <si>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</si>
  <si>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</si>
  <si>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</si>
  <si>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</si>
  <si>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</si>
  <si>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</si>
  <si>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</si>
  <si>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</si>
  <si>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</si>
  <si>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</si>
  <si>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</si>
  <si>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</si>
  <si>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</si>
  <si>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</si>
  <si>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</si>
  <si>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</si>
  <si>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</si>
  <si>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</si>
  <si>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</si>
  <si>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</si>
  <si>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</si>
  <si>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</si>
  <si>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</si>
  <si>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</si>
  <si>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</si>
  <si>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</si>
  <si>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</si>
  <si>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</si>
  <si>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</si>
  <si>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</si>
  <si>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</si>
  <si>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</si>
  <si>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</si>
  <si>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</si>
  <si>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</si>
  <si>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</si>
  <si>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</si>
  <si>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</si>
  <si>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</si>
  <si>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</si>
  <si>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</si>
  <si>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</si>
  <si>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</si>
  <si>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</si>
  <si>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</si>
  <si>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</si>
  <si>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</si>
  <si>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</si>
  <si>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</si>
  <si>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</si>
  <si>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</si>
  <si>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</si>
  <si>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</si>
  <si>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</si>
  <si>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</si>
  <si>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</si>
  <si>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</si>
  <si>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</si>
  <si>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</si>
  <si>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</si>
  <si>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</si>
  <si>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</si>
  <si>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</si>
  <si>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</si>
  <si>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</si>
  <si>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</si>
  <si>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</si>
  <si>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</si>
  <si>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</si>
  <si>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</si>
  <si>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</si>
  <si>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</si>
  <si>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</si>
  <si>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</si>
  <si>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</si>
  <si>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</si>
  <si>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</si>
  <si>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</si>
  <si>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</si>
  <si>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</si>
  <si>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</si>
  <si>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</si>
  <si>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</si>
  <si>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</si>
  <si>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</si>
  <si>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</si>
  <si>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</si>
  <si>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</si>
  <si>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</si>
  <si>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</si>
  <si>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</si>
  <si>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</si>
  <si>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</si>
  <si>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</si>
  <si>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</si>
  <si>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</si>
  <si>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</si>
  <si>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</si>
  <si>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</si>
  <si>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</si>
  <si>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</si>
  <si>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</si>
  <si>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</si>
  <si>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</si>
  <si>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</si>
  <si>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</si>
  <si>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</si>
  <si>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</si>
  <si>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</si>
  <si>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</si>
  <si>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</si>
  <si>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</si>
  <si>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</si>
  <si>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</si>
  <si>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</si>
  <si>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</si>
  <si>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</si>
  <si>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</si>
  <si>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</si>
  <si>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</si>
  <si>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</si>
  <si>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</si>
  <si>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</si>
  <si>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</si>
  <si>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</si>
  <si>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</si>
  <si>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</si>
  <si>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</si>
  <si>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</si>
  <si>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</si>
  <si>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</si>
  <si>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</si>
  <si>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</si>
  <si>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</si>
  <si>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</si>
  <si>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</si>
  <si>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</si>
  <si>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</si>
  <si>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</si>
  <si>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</si>
  <si>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</si>
  <si>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</si>
  <si>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</si>
  <si>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</si>
  <si>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</si>
  <si>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</si>
  <si>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</si>
  <si>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</si>
  <si>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</si>
  <si>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</si>
  <si>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</si>
  <si>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</si>
  <si>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</si>
  <si>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</si>
  <si>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</si>
  <si>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</si>
  <si>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</si>
  <si>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</si>
  <si>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</si>
  <si>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</si>
  <si>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</si>
  <si>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</si>
  <si>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</si>
  <si>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</si>
  <si>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</si>
  <si>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</si>
  <si>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</si>
  <si>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</si>
  <si>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</si>
  <si>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</si>
  <si>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</si>
  <si>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</si>
  <si>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</si>
  <si>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</si>
  <si>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</si>
  <si>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</si>
  <si>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</si>
  <si>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</si>
  <si>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</si>
  <si>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</si>
  <si>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</si>
  <si>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</si>
  <si>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</si>
  <si>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</si>
  <si>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</si>
  <si>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</si>
  <si>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</si>
  <si>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</si>
  <si>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</si>
  <si>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</si>
  <si>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</si>
  <si>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</si>
  <si>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</si>
  <si>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</si>
  <si>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</si>
  <si>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</si>
  <si>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</si>
  <si>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</si>
  <si>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</si>
  <si>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</si>
  <si>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</si>
  <si>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</si>
  <si>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</si>
  <si>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</si>
  <si>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</si>
  <si>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</si>
  <si>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</si>
  <si>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</si>
  <si>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</si>
  <si>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</si>
  <si>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</si>
  <si>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</si>
  <si>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</si>
  <si>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</si>
  <si>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</si>
  <si>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</si>
  <si>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</si>
  <si>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</si>
  <si>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</si>
  <si>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</si>
  <si>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</si>
  <si>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</si>
  <si>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</si>
  <si>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</si>
  <si>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</si>
  <si>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</si>
  <si>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</si>
  <si>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</si>
  <si>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</si>
  <si>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</si>
  <si>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</si>
  <si>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</si>
  <si>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</si>
  <si>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</si>
  <si>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</si>
  <si>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</si>
  <si>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</si>
  <si>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</si>
  <si>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</si>
  <si>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</si>
  <si>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</si>
  <si>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</si>
  <si>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</si>
  <si>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</si>
  <si>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</si>
  <si>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</si>
  <si>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</si>
  <si>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</si>
  <si>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</si>
  <si>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</si>
  <si>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</si>
  <si>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</si>
  <si>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</si>
  <si>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</si>
  <si>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</si>
  <si>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</si>
  <si>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</si>
  <si>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</si>
  <si>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</si>
  <si>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</si>
  <si>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</si>
  <si>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</si>
  <si>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</si>
  <si>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</si>
  <si>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</si>
  <si>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</si>
  <si>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</si>
  <si>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</si>
  <si>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</si>
  <si>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</si>
  <si>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</si>
  <si>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</si>
  <si>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</si>
  <si>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</si>
  <si>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</si>
  <si>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</si>
  <si>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</si>
  <si>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</si>
  <si>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</si>
  <si>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</si>
  <si>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</si>
  <si>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</si>
  <si>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</si>
  <si>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</si>
  <si>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</si>
  <si>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</si>
  <si>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</si>
  <si>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</si>
  <si>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</si>
  <si>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</si>
  <si>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</si>
  <si>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</si>
  <si>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</si>
  <si>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</si>
  <si>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</si>
  <si>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</si>
  <si>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</si>
  <si>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</si>
  <si>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</si>
  <si>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</si>
  <si>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</si>
  <si>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</si>
  <si>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</si>
  <si>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</si>
  <si>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</si>
  <si>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</si>
  <si>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</si>
  <si>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</si>
  <si>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</si>
  <si>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</si>
  <si>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</si>
  <si>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</si>
  <si>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</si>
  <si>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</si>
  <si>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</si>
  <si>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</si>
  <si>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</si>
  <si>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</si>
  <si>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</si>
  <si>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</si>
  <si>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</si>
  <si>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</si>
  <si>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</si>
  <si>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</si>
  <si>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</si>
  <si>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</si>
  <si>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</si>
  <si>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</si>
  <si>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</si>
  <si>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</si>
  <si>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</si>
  <si>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</si>
  <si>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</si>
  <si>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</si>
  <si>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</si>
  <si>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</si>
  <si>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</si>
  <si>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</si>
  <si>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</si>
  <si>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</si>
  <si>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</si>
  <si>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</si>
  <si>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</si>
  <si>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</si>
  <si>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</si>
  <si>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</si>
  <si>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</si>
  <si>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</si>
  <si>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</si>
  <si>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</si>
  <si>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</si>
  <si>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</si>
  <si>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</si>
  <si>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</si>
  <si>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</si>
  <si>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</si>
  <si>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</si>
  <si>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</si>
  <si>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</si>
  <si>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</si>
  <si>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</si>
  <si>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</si>
  <si>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</si>
  <si>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</si>
  <si>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</si>
  <si>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</si>
  <si>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</si>
  <si>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</si>
  <si>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</si>
  <si>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</si>
  <si>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</si>
  <si>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</si>
  <si>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</si>
  <si>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</si>
  <si>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</si>
  <si>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</si>
  <si>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</si>
  <si>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</si>
  <si>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</si>
  <si>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EXCEL CELL ELECTRONIC CO.,LTD.</t>
    <phoneticPr fontId="84" type="noConversion"/>
  </si>
  <si>
    <t>中文 Chinese</t>
  </si>
  <si>
    <t>Y.C.Li</t>
    <phoneticPr fontId="84" type="noConversion"/>
  </si>
  <si>
    <t>886 4-23598668</t>
    <phoneticPr fontId="84" type="noConversion"/>
  </si>
  <si>
    <t>Rory Tsai</t>
    <phoneticPr fontId="84" type="noConversion"/>
  </si>
  <si>
    <t>QA Manager</t>
    <phoneticPr fontId="84" type="noConversion"/>
  </si>
  <si>
    <t>gp@mail.ece.com.tw</t>
    <phoneticPr fontId="84" type="noConversion"/>
  </si>
  <si>
    <t>a25014@intra.ece.com.tw</t>
    <phoneticPr fontId="84" type="noConversion"/>
  </si>
  <si>
    <t>https://www.ece.com.tw/zh-tw/2024-03-04-03-58-01/2024-03-05-00-12-47</t>
    <phoneticPr fontId="84" type="noConversion"/>
  </si>
  <si>
    <t>100%</t>
  </si>
  <si>
    <t>VALE EUROPE LIMITED</t>
  </si>
  <si>
    <t>Glencore Nikkelverk</t>
  </si>
  <si>
    <t>Norway</t>
  </si>
  <si>
    <t xml:space="preserve">Glencore Nikkelverk Refinery </t>
  </si>
  <si>
    <t>Canada</t>
  </si>
  <si>
    <t>Vale Canada</t>
  </si>
  <si>
    <t xml:space="preserve">Sumitomo Japan </t>
  </si>
  <si>
    <t>Sumitomo Japan</t>
  </si>
  <si>
    <t>Japan</t>
  </si>
  <si>
    <t>Antofagasta Minerals</t>
  </si>
  <si>
    <t>PT Smelting</t>
  </si>
  <si>
    <t>Indonesia</t>
  </si>
  <si>
    <t xml:space="preserve">Empresa Nacional de Mineria </t>
  </si>
  <si>
    <t>Chile</t>
  </si>
  <si>
    <t>M0UNT ISA MINES LIMITED</t>
  </si>
  <si>
    <t>Australia</t>
  </si>
  <si>
    <t>Pasar Holdings, Inc.</t>
  </si>
  <si>
    <t>Philippines</t>
  </si>
  <si>
    <t>JIN SHEN CHANG INDUSTRIAL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</si>
</sst>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469265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ce.com.tw/zh-tw/2024-03-04-03-58-01/2024-03-05-00-12-47" TargetMode="External"/><Relationship Id="rId2" Type="http://schemas.openxmlformats.org/officeDocument/2006/relationships/hyperlink" Target="mailto:a25014@intra.ece.com.tw" TargetMode="External"/><Relationship Id="rId1" Type="http://schemas.openxmlformats.org/officeDocument/2006/relationships/hyperlink" Target="mailto:gp@mail.ece.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3">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4.8">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399999999999999"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81">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97.2">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81">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7.2">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78.2">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2.4">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2.4">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8"/>
      <c r="B35" s="179"/>
    </row>
    <row r="36" spans="1:2" ht="68.400000000000006" customHeight="1">
      <c r="A36" s="219" t="str">
        <f ca="1">OFFSET(L!$C$1,MATCH("Instructions"&amp;ADDRESS(ROW(),COLUMN(),4),L!$A:$A,0)-1,SL,,)</f>
        <v>问题 A – G 回答说明（113 - 137 行）。如果为指定矿产回答问题 1 和 2 的答复为“是”，则必须回答问题 A 到 G。
仅以英文提供答复。</v>
      </c>
      <c r="B36" s="179"/>
    </row>
    <row r="37" spans="1:2" ht="97.2">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6.2">
      <c r="A38" s="93" t="str">
        <f ca="1">OFFSET(L!$C$1,MATCH("Instructions"&amp;ADDRESS(ROW(),COLUMN(),4),L!$A:$A,0)-1,SL,,)</f>
        <v>A. 此申报是为披露公司是否具有可公开查阅的负责任矿物采购政策。以“是”或“否”来答复此问题。</v>
      </c>
      <c r="B38" s="179"/>
    </row>
    <row r="39" spans="1:2" ht="16.2">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2.4">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4.8">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9.6">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45.80000000000001">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5.9" customHeight="1">
      <c r="A45" s="218"/>
      <c r="B45" s="179"/>
    </row>
    <row r="46" spans="1:2" ht="48.6">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7.2">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8.6">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8.6">
      <c r="A54" s="93" t="str">
        <f ca="1">OFFSET(L!$C$1,MATCH("Instructions"&amp;ADDRESS(ROW(),COLUMN(),4),L!$A:$A,0)-1,SL,,)</f>
        <v xml:space="preserve">7. 冶炼厂识别号码 -  F 列包括所有的
冶炼厂识别号码。如果在 C 列中选出冶炼厂
名称，此栏会自动填入。 </v>
      </c>
      <c r="B54" s="179"/>
    </row>
    <row r="55" spans="1:2" ht="35.4"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3.9" customHeight="1">
      <c r="A57" s="93" t="str">
        <f ca="1">OFFSET(L!$C$1,MATCH("Instructions"&amp;ADDRESS(ROW(),COLUMN(),4),L!$A:$A,0)-1,SL,,)</f>
        <v>10. 冶炼厂地点： 州/省（如适用）- 提供冶炼厂所在的州/省。</v>
      </c>
      <c r="B57" s="179"/>
    </row>
    <row r="58" spans="1:2" ht="113.4">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8.6">
      <c r="A63" s="93" t="str">
        <f ca="1">OFFSET(L!$C$1,MATCH("Instructions"&amp;ADDRESS(ROW(),COLUMN(),4),L!$A:$A,0)-1,SL,,)</f>
        <v>16. 注释 - 用自由的格式的文字栏来输入
任何有关冶炼厂的意见。例如：冶炼厂正在被
YYY公司收购</v>
      </c>
      <c r="B63" s="179"/>
    </row>
    <row r="64" spans="1:2" ht="16.2">
      <c r="A64" s="218"/>
      <c r="B64" s="179"/>
    </row>
    <row r="65" spans="1:2" ht="16.2">
      <c r="A65" s="219" t="str">
        <f ca="1">OFFSET(L!$C$1,MATCH("Instructions"&amp;ADDRESS(ROW(),COLUMN(),4),L!$A:$A,0)-1,SL,,)</f>
        <v>矿厂列表选项卡的填写说明。请仅以英文作答。</v>
      </c>
      <c r="B65" s="179"/>
    </row>
    <row r="66" spans="1:2" ht="16.2">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6.2">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16.2">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64.8">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6.2">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2.4">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6.2">
      <c r="A78" s="93" t="str">
        <f ca="1">OFFSET(L!$C$1,MATCH("Instructions"&amp;ADDRESS(ROW(),COLUMN(),4),L!$A:$A,0)-1,SL,,)</f>
        <v>13. 注释 - 无格式限制的文字栏，可输入有关矿厂的任何意见。例如：矿厂正在被 YYY 公司收购</v>
      </c>
      <c r="B78" s="179"/>
    </row>
    <row r="79" spans="1:2" ht="16.2">
      <c r="A79" s="218"/>
      <c r="B79" s="179"/>
    </row>
    <row r="80" spans="1:2" ht="81">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8"/>
      <c r="B81" s="179"/>
    </row>
    <row r="82" spans="1:2" ht="18" customHeight="1">
      <c r="A82" s="94" t="str">
        <f ca="1">OFFSET(L!$C$1,MATCH("Instructions"&amp;ADDRESS(ROW(),COLUMN(),4),L!$A:$A,0)-1,SL,,)</f>
        <v>条款和条件
如有异议，以英文版扩展矿产报告模板为准。</v>
      </c>
      <c r="B82" s="179"/>
    </row>
    <row r="83" spans="1:2" ht="64.8">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32.4">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81">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2.4">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30">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负责任矿物计划。保留所有权利。</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项目</v>
      </c>
      <c r="C2" s="177" t="str">
        <f ca="1">OFFSET(L!$C$1,MATCH("Definitions"&amp;ADDRESS(ROW(),COLUMN(),4),L!$A:$A,0)-1,SL,,)</f>
        <v>定义</v>
      </c>
      <c r="D2" s="397"/>
      <c r="E2" s="178"/>
    </row>
    <row r="3" spans="1:8" ht="16.2">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81">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32.4">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8.6">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8.6">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16.2">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32.4">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64.8">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48.6">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32.4">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48.6">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16.2">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81">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113.4">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48.6">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32.4">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6.2">
      <c r="A28" s="176"/>
      <c r="B28" s="399" t="str">
        <f ca="1">OFFSET(L!$C$1,MATCH("Definitions"&amp;ADDRESS(ROW(),COLUMN(),4),L!$A:$A,0)-1,SL,,)</f>
        <v>* 请查阅 EMRT 填写指南，了解更多关于本矿产主要和次要来源的详情。</v>
      </c>
      <c r="C28" s="399"/>
      <c r="D28" s="397"/>
      <c r="E28" s="179"/>
    </row>
    <row r="29" spans="1:5" ht="16.2">
      <c r="A29" s="176"/>
      <c r="B29" s="396" t="str">
        <f ca="1">OFFSET(L!$C$1,MATCH("General"&amp;"Cpy",L!$A:$A,0)-1,SL,,)</f>
        <v>© 2025 负责任矿物计划。保留所有权利。</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0" zoomScale="85" zoomScaleNormal="85" workbookViewId="0">
      <selection activeCell="D11" sqref="D11:J11"/>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扩展矿物报告模版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20052</v>
      </c>
      <c r="E3" s="442"/>
      <c r="F3" s="443"/>
      <c r="G3" s="443"/>
      <c r="H3" s="443"/>
      <c r="I3" s="443"/>
      <c r="J3" s="190" t="s">
        <v>19342</v>
      </c>
      <c r="K3" s="29"/>
      <c r="L3" s="102"/>
      <c r="P3" s="38">
        <f>MATCH($D$3,LN,0)</f>
        <v>2</v>
      </c>
    </row>
    <row r="4" spans="1:34" ht="16.2">
      <c r="A4" s="27"/>
      <c r="B4" s="415" t="str">
        <f ca="1">OFFSET(L!$C$1,MATCH("Declaration"&amp;ADDRESS(ROW(),COLUMN(),4),L!$A:$A,0)-1,SL,,)</f>
        <v>本文件旨在收集产品中使用的特定原材料（特别是钴或天然云母）的采购信息。</v>
      </c>
      <c r="C4" s="415"/>
      <c r="D4" s="415"/>
      <c r="E4" s="415"/>
      <c r="F4" s="415"/>
      <c r="G4" s="415"/>
      <c r="H4" s="415"/>
      <c r="I4" s="419" t="str">
        <f ca="1">OFFSET(L!$C$1,MATCH("Declaration"&amp;ADDRESS(ROW(),COLUMN(),4),L!$A:$A,0)-1,SL,,)</f>
        <v>链接至条款和条件</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必填字段标记以星号 (*)。参考说明选项卡，获取关于如何答复每个问题的指南。</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公司信息</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范围描述：</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选择贵公司的矿产申报范围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 xml:space="preserve">公司唯一识别信息： </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公司唯一授权识别信息：</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地址：</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联系人姓名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联系人电邮地址 (*):</v>
      </c>
      <c r="C20" s="67"/>
      <c r="D20" s="434"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联系人电话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授权人姓名 (*):</v>
      </c>
      <c r="C22" s="67"/>
      <c r="D22" s="412" t="s">
        <v>20055</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授权人职务:</v>
      </c>
      <c r="C23" s="67"/>
      <c r="D23" s="412" t="s">
        <v>20056</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授权人电邮地址 (*):</v>
      </c>
      <c r="C24" s="67"/>
      <c r="D24" s="434" t="s">
        <v>20058</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授权人电话 :</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40">
        <v>45819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根据上述指明的申报范围回答下列问题 1 - 7</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48" t="str">
        <f ca="1">OFFSET(L!$C$1,MATCH("Declaration"&amp;ADDRESS(ROW(),COLUMN(),4),L!$A:$A,0)-1,SL,,)</f>
        <v>回答</v>
      </c>
      <c r="E29" s="448"/>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产品中是否还存有任何指定矿产？ (*)(*)</v>
      </c>
      <c r="C41" s="13"/>
      <c r="D41" s="439" t="str">
        <f ca="1">D29</f>
        <v>回答</v>
      </c>
      <c r="E41" s="439"/>
      <c r="F41" s="14"/>
      <c r="G41" s="37" t="str">
        <f ca="1">G29</f>
        <v>注释</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9" t="str">
        <f ca="1">D29</f>
        <v>回答</v>
      </c>
      <c r="E53" s="439"/>
      <c r="F53" s="14"/>
      <c r="G53" s="37" t="str">
        <f ca="1">G29</f>
        <v>注释</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399999999999999" customHeight="1">
      <c r="A65" s="34"/>
      <c r="B65" s="37" t="str">
        <f ca="1">OFFSET(L!$C$1,MATCH("Declaration"&amp;ADDRESS(ROW(),COLUMN(),4),L!$A:$A,0)-1,SL,,)&amp;Q53</f>
        <v>4) 是否 100% 的指定矿产来自回收料或
报废料资源？ (*)</v>
      </c>
      <c r="C65" s="6"/>
      <c r="D65" s="439" t="str">
        <f ca="1">D29</f>
        <v>回答</v>
      </c>
      <c r="E65" s="43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39" t="str">
        <f ca="1">D29</f>
        <v>回答</v>
      </c>
      <c r="E77" s="43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t="s">
        <v>20060</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t="s">
        <v>20060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20060</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39" t="str">
        <f ca="1">D29</f>
        <v>回答</v>
      </c>
      <c r="E89" s="439"/>
      <c r="F89" s="14"/>
      <c r="G89" s="37" t="str">
        <f ca="1">G29</f>
        <v>注释</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39" t="str">
        <f ca="1">D29</f>
        <v>回答</v>
      </c>
      <c r="E101" s="439"/>
      <c r="F101" s="14"/>
      <c r="G101" s="37" t="str">
        <f ca="1">G29</f>
        <v>注释</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从公司层面来回答以下问题</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48" t="str">
        <f ca="1">D29</f>
        <v>回答</v>
      </c>
      <c r="E114" s="448"/>
      <c r="F114" s="46"/>
      <c r="G114" s="448" t="str">
        <f ca="1">G29</f>
        <v>注释</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37" t="s">
        <v>25</v>
      </c>
      <c r="E117" s="438"/>
      <c r="F117" s="50"/>
      <c r="G117" s="454" t="s">
        <v>20059</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38</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38</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37" t="s">
        <v>38</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37" t="s">
        <v>22</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负责任矿物计划。保留所有权利。</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11" stopIfTrue="1">
      <formula>IF($B$30="",TRUE)</formula>
    </cfRule>
  </conditionalFormatting>
  <conditionalFormatting sqref="B31">
    <cfRule type="expression" dxfId="339" priority="309">
      <formula>IF($B$31="",TRUE)</formula>
    </cfRule>
  </conditionalFormatting>
  <conditionalFormatting sqref="B32">
    <cfRule type="expression" dxfId="338" priority="308">
      <formula>IF($B$32="",TRUE)</formula>
    </cfRule>
  </conditionalFormatting>
  <conditionalFormatting sqref="B33">
    <cfRule type="expression" dxfId="337" priority="307">
      <formula>IF($B$33="",TRUE)</formula>
    </cfRule>
  </conditionalFormatting>
  <conditionalFormatting sqref="B34">
    <cfRule type="expression" dxfId="336" priority="306">
      <formula>IF($B$34="",TRUE)</formula>
    </cfRule>
  </conditionalFormatting>
  <conditionalFormatting sqref="B35">
    <cfRule type="expression" dxfId="335" priority="305">
      <formula>IF($B$35="",TRUE)</formula>
    </cfRule>
  </conditionalFormatting>
  <conditionalFormatting sqref="B36">
    <cfRule type="expression" dxfId="334" priority="304">
      <formula>IF($B$36="",TRUE)</formula>
    </cfRule>
  </conditionalFormatting>
  <conditionalFormatting sqref="B37">
    <cfRule type="expression" dxfId="333" priority="303">
      <formula>IF($B$37="",TRUE)</formula>
    </cfRule>
  </conditionalFormatting>
  <conditionalFormatting sqref="B38">
    <cfRule type="expression" dxfId="332" priority="302">
      <formula>IF($B$38="",TRUE)</formula>
    </cfRule>
  </conditionalFormatting>
  <conditionalFormatting sqref="B39">
    <cfRule type="expression" dxfId="331" priority="301">
      <formula>IF($B$39="",TRUE)</formula>
    </cfRule>
  </conditionalFormatting>
  <conditionalFormatting sqref="B42">
    <cfRule type="expression" dxfId="330" priority="283" stopIfTrue="1">
      <formula>IF($B$42="",TRUE)</formula>
    </cfRule>
  </conditionalFormatting>
  <conditionalFormatting sqref="B43">
    <cfRule type="expression" dxfId="329" priority="282" stopIfTrue="1">
      <formula>IF($B$43="",TRUE)</formula>
    </cfRule>
  </conditionalFormatting>
  <conditionalFormatting sqref="B44">
    <cfRule type="expression" dxfId="328" priority="281" stopIfTrue="1">
      <formula>IF($B$44="",TRUE)</formula>
    </cfRule>
  </conditionalFormatting>
  <conditionalFormatting sqref="B45">
    <cfRule type="expression" dxfId="327" priority="280" stopIfTrue="1">
      <formula>IF($B$45="",TRUE)</formula>
    </cfRule>
  </conditionalFormatting>
  <conditionalFormatting sqref="B46">
    <cfRule type="expression" dxfId="326" priority="279" stopIfTrue="1">
      <formula>IF($B$46="",TRUE)</formula>
    </cfRule>
  </conditionalFormatting>
  <conditionalFormatting sqref="B47">
    <cfRule type="expression" dxfId="325" priority="278" stopIfTrue="1">
      <formula>IF($B$47="",TRUE)</formula>
    </cfRule>
  </conditionalFormatting>
  <conditionalFormatting sqref="B48">
    <cfRule type="expression" dxfId="324" priority="277" stopIfTrue="1">
      <formula>IF($B$48="",TRUE)</formula>
    </cfRule>
  </conditionalFormatting>
  <conditionalFormatting sqref="B49">
    <cfRule type="expression" dxfId="323" priority="276" stopIfTrue="1">
      <formula>IF($B$49="",TRUE)</formula>
    </cfRule>
  </conditionalFormatting>
  <conditionalFormatting sqref="B50">
    <cfRule type="expression" dxfId="322" priority="275" stopIfTrue="1">
      <formula>IF($B$50="",TRUE)</formula>
    </cfRule>
  </conditionalFormatting>
  <conditionalFormatting sqref="B51">
    <cfRule type="expression" dxfId="321" priority="274" stopIfTrue="1">
      <formula>IF($B$51="",TRUE)</formula>
    </cfRule>
  </conditionalFormatting>
  <conditionalFormatting sqref="B54">
    <cfRule type="expression" dxfId="320" priority="266" stopIfTrue="1">
      <formula>IF($B$54="",TRUE)</formula>
    </cfRule>
  </conditionalFormatting>
  <conditionalFormatting sqref="B55">
    <cfRule type="expression" dxfId="319" priority="248" stopIfTrue="1">
      <formula>IF($B$55="",TRUE)</formula>
    </cfRule>
  </conditionalFormatting>
  <conditionalFormatting sqref="B56">
    <cfRule type="expression" dxfId="318" priority="265" stopIfTrue="1">
      <formula>IF($B$56="",TRUE)</formula>
    </cfRule>
  </conditionalFormatting>
  <conditionalFormatting sqref="B57">
    <cfRule type="expression" dxfId="317" priority="264" stopIfTrue="1">
      <formula>IF($B$57="",TRUE)</formula>
    </cfRule>
  </conditionalFormatting>
  <conditionalFormatting sqref="B58">
    <cfRule type="expression" dxfId="316" priority="263" stopIfTrue="1">
      <formula>IF($B$58="",TRUE)</formula>
    </cfRule>
  </conditionalFormatting>
  <conditionalFormatting sqref="B59">
    <cfRule type="expression" dxfId="315" priority="262" stopIfTrue="1">
      <formula>IF($B$59="",TRUE)</formula>
    </cfRule>
  </conditionalFormatting>
  <conditionalFormatting sqref="B60">
    <cfRule type="expression" dxfId="314" priority="261" stopIfTrue="1">
      <formula>IF($B$60="",TRUE)</formula>
    </cfRule>
  </conditionalFormatting>
  <conditionalFormatting sqref="B61">
    <cfRule type="expression" dxfId="313" priority="260" stopIfTrue="1">
      <formula>IF($B$61="",TRUE)</formula>
    </cfRule>
  </conditionalFormatting>
  <conditionalFormatting sqref="B62">
    <cfRule type="expression" dxfId="312" priority="259" stopIfTrue="1">
      <formula>IF($B$62="",TRUE)</formula>
    </cfRule>
  </conditionalFormatting>
  <conditionalFormatting sqref="B63">
    <cfRule type="expression" dxfId="311" priority="258" stopIfTrue="1">
      <formula>IF($B$63="",TRUE)</formula>
    </cfRule>
  </conditionalFormatting>
  <conditionalFormatting sqref="B66">
    <cfRule type="expression" dxfId="310" priority="257" stopIfTrue="1">
      <formula>IF($B$54="",TRUE)</formula>
    </cfRule>
  </conditionalFormatting>
  <conditionalFormatting sqref="B67">
    <cfRule type="expression" dxfId="309" priority="247" stopIfTrue="1">
      <formula>IF($B$55="",TRUE)</formula>
    </cfRule>
  </conditionalFormatting>
  <conditionalFormatting sqref="B68">
    <cfRule type="expression" dxfId="308" priority="256" stopIfTrue="1">
      <formula>IF($B$56="",TRUE)</formula>
    </cfRule>
  </conditionalFormatting>
  <conditionalFormatting sqref="B69">
    <cfRule type="expression" dxfId="307" priority="255" stopIfTrue="1">
      <formula>IF($B$57="",TRUE)</formula>
    </cfRule>
  </conditionalFormatting>
  <conditionalFormatting sqref="B70">
    <cfRule type="expression" dxfId="306" priority="254" stopIfTrue="1">
      <formula>IF($B$58="",TRUE)</formula>
    </cfRule>
  </conditionalFormatting>
  <conditionalFormatting sqref="B71">
    <cfRule type="expression" dxfId="305" priority="253" stopIfTrue="1">
      <formula>IF($B$59="",TRUE)</formula>
    </cfRule>
  </conditionalFormatting>
  <conditionalFormatting sqref="B72">
    <cfRule type="expression" dxfId="304" priority="252" stopIfTrue="1">
      <formula>IF($B$60="",TRUE)</formula>
    </cfRule>
  </conditionalFormatting>
  <conditionalFormatting sqref="B73">
    <cfRule type="expression" dxfId="303" priority="251" stopIfTrue="1">
      <formula>IF($B$61="",TRUE)</formula>
    </cfRule>
  </conditionalFormatting>
  <conditionalFormatting sqref="B74">
    <cfRule type="expression" dxfId="302" priority="250" stopIfTrue="1">
      <formula>IF($B$62="",TRUE)</formula>
    </cfRule>
  </conditionalFormatting>
  <conditionalFormatting sqref="B75">
    <cfRule type="expression" dxfId="301" priority="249" stopIfTrue="1">
      <formula>IF($B$63="",TRUE)</formula>
    </cfRule>
  </conditionalFormatting>
  <conditionalFormatting sqref="B78">
    <cfRule type="expression" dxfId="300" priority="246" stopIfTrue="1">
      <formula>IF($B$54="",TRUE)</formula>
    </cfRule>
  </conditionalFormatting>
  <conditionalFormatting sqref="B79">
    <cfRule type="expression" dxfId="299" priority="237" stopIfTrue="1">
      <formula>IF($B$55="",TRUE)</formula>
    </cfRule>
  </conditionalFormatting>
  <conditionalFormatting sqref="B80">
    <cfRule type="expression" dxfId="298" priority="245" stopIfTrue="1">
      <formula>IF($B$56="",TRUE)</formula>
    </cfRule>
  </conditionalFormatting>
  <conditionalFormatting sqref="B81">
    <cfRule type="expression" dxfId="297" priority="244" stopIfTrue="1">
      <formula>IF($B$57="",TRUE)</formula>
    </cfRule>
  </conditionalFormatting>
  <conditionalFormatting sqref="B82">
    <cfRule type="expression" dxfId="296" priority="243" stopIfTrue="1">
      <formula>IF($B$58="",TRUE)</formula>
    </cfRule>
  </conditionalFormatting>
  <conditionalFormatting sqref="B83">
    <cfRule type="expression" dxfId="295" priority="242" stopIfTrue="1">
      <formula>IF($B$59="",TRUE)</formula>
    </cfRule>
  </conditionalFormatting>
  <conditionalFormatting sqref="B84">
    <cfRule type="expression" dxfId="294" priority="241" stopIfTrue="1">
      <formula>IF($B$60="",TRUE)</formula>
    </cfRule>
  </conditionalFormatting>
  <conditionalFormatting sqref="B85">
    <cfRule type="expression" dxfId="293" priority="240" stopIfTrue="1">
      <formula>IF($B$61="",TRUE)</formula>
    </cfRule>
  </conditionalFormatting>
  <conditionalFormatting sqref="B86">
    <cfRule type="expression" dxfId="292" priority="239" stopIfTrue="1">
      <formula>IF($B$62="",TRUE)</formula>
    </cfRule>
  </conditionalFormatting>
  <conditionalFormatting sqref="B87">
    <cfRule type="expression" dxfId="291" priority="238" stopIfTrue="1">
      <formula>IF($B$63="",TRUE)</formula>
    </cfRule>
  </conditionalFormatting>
  <conditionalFormatting sqref="B90">
    <cfRule type="expression" dxfId="290" priority="236" stopIfTrue="1">
      <formula>IF($B$54="",TRUE)</formula>
    </cfRule>
  </conditionalFormatting>
  <conditionalFormatting sqref="B91">
    <cfRule type="expression" dxfId="289" priority="227" stopIfTrue="1">
      <formula>IF($B$55="",TRUE)</formula>
    </cfRule>
  </conditionalFormatting>
  <conditionalFormatting sqref="B92">
    <cfRule type="expression" dxfId="288" priority="235" stopIfTrue="1">
      <formula>IF($B$56="",TRUE)</formula>
    </cfRule>
  </conditionalFormatting>
  <conditionalFormatting sqref="B93">
    <cfRule type="expression" dxfId="287" priority="234" stopIfTrue="1">
      <formula>IF($B$57="",TRUE)</formula>
    </cfRule>
  </conditionalFormatting>
  <conditionalFormatting sqref="B94">
    <cfRule type="expression" dxfId="286" priority="233" stopIfTrue="1">
      <formula>IF($B$58="",TRUE)</formula>
    </cfRule>
  </conditionalFormatting>
  <conditionalFormatting sqref="B95">
    <cfRule type="expression" dxfId="285" priority="232" stopIfTrue="1">
      <formula>IF($B$59="",TRUE)</formula>
    </cfRule>
  </conditionalFormatting>
  <conditionalFormatting sqref="B96">
    <cfRule type="expression" dxfId="284" priority="231" stopIfTrue="1">
      <formula>IF($B$60="",TRUE)</formula>
    </cfRule>
  </conditionalFormatting>
  <conditionalFormatting sqref="B97">
    <cfRule type="expression" dxfId="283" priority="230" stopIfTrue="1">
      <formula>IF($B$61="",TRUE)</formula>
    </cfRule>
  </conditionalFormatting>
  <conditionalFormatting sqref="B98">
    <cfRule type="expression" dxfId="282" priority="229" stopIfTrue="1">
      <formula>IF($B$62="",TRUE)</formula>
    </cfRule>
  </conditionalFormatting>
  <conditionalFormatting sqref="B99">
    <cfRule type="expression" dxfId="281" priority="228" stopIfTrue="1">
      <formula>IF($B$63="",TRUE)</formula>
    </cfRule>
  </conditionalFormatting>
  <conditionalFormatting sqref="B102">
    <cfRule type="expression" dxfId="280" priority="226" stopIfTrue="1">
      <formula>IF($B$54="",TRUE)</formula>
    </cfRule>
  </conditionalFormatting>
  <conditionalFormatting sqref="B103">
    <cfRule type="expression" dxfId="279" priority="217" stopIfTrue="1">
      <formula>IF($B$55="",TRUE)</formula>
    </cfRule>
  </conditionalFormatting>
  <conditionalFormatting sqref="B104">
    <cfRule type="expression" dxfId="278" priority="225" stopIfTrue="1">
      <formula>IF($B$56="",TRUE)</formula>
    </cfRule>
  </conditionalFormatting>
  <conditionalFormatting sqref="B105">
    <cfRule type="expression" dxfId="277" priority="224" stopIfTrue="1">
      <formula>IF($B$57="",TRUE)</formula>
    </cfRule>
  </conditionalFormatting>
  <conditionalFormatting sqref="B106">
    <cfRule type="expression" dxfId="276" priority="223" stopIfTrue="1">
      <formula>IF($B$58="",TRUE)</formula>
    </cfRule>
  </conditionalFormatting>
  <conditionalFormatting sqref="B107">
    <cfRule type="expression" dxfId="275" priority="222" stopIfTrue="1">
      <formula>IF($B$59="",TRUE)</formula>
    </cfRule>
  </conditionalFormatting>
  <conditionalFormatting sqref="B108">
    <cfRule type="expression" dxfId="274" priority="221" stopIfTrue="1">
      <formula>IF($B$60="",TRUE)</formula>
    </cfRule>
  </conditionalFormatting>
  <conditionalFormatting sqref="B109">
    <cfRule type="expression" dxfId="273" priority="220" stopIfTrue="1">
      <formula>IF($B$61="",TRUE)</formula>
    </cfRule>
  </conditionalFormatting>
  <conditionalFormatting sqref="B110">
    <cfRule type="expression" dxfId="272" priority="219" stopIfTrue="1">
      <formula>IF($B$62="",TRUE)</formula>
    </cfRule>
  </conditionalFormatting>
  <conditionalFormatting sqref="B111">
    <cfRule type="expression" dxfId="271" priority="218" stopIfTrue="1">
      <formula>IF($B$63="",TRUE)</formula>
    </cfRule>
  </conditionalFormatting>
  <conditionalFormatting sqref="B120">
    <cfRule type="expression" dxfId="270" priority="195" stopIfTrue="1">
      <formula>IF($B$54="",TRUE)</formula>
    </cfRule>
  </conditionalFormatting>
  <conditionalFormatting sqref="B121">
    <cfRule type="expression" dxfId="269" priority="186" stopIfTrue="1">
      <formula>IF($B$55="",TRUE)</formula>
    </cfRule>
  </conditionalFormatting>
  <conditionalFormatting sqref="B122">
    <cfRule type="expression" dxfId="268" priority="194" stopIfTrue="1">
      <formula>IF($B$56="",TRUE)</formula>
    </cfRule>
  </conditionalFormatting>
  <conditionalFormatting sqref="B123">
    <cfRule type="expression" dxfId="267" priority="193" stopIfTrue="1">
      <formula>IF($B$57="",TRUE)</formula>
    </cfRule>
  </conditionalFormatting>
  <conditionalFormatting sqref="B124">
    <cfRule type="expression" dxfId="266" priority="192" stopIfTrue="1">
      <formula>IF($B$58="",TRUE)</formula>
    </cfRule>
  </conditionalFormatting>
  <conditionalFormatting sqref="B125">
    <cfRule type="expression" dxfId="265" priority="191" stopIfTrue="1">
      <formula>IF($B$59="",TRUE)</formula>
    </cfRule>
  </conditionalFormatting>
  <conditionalFormatting sqref="B126">
    <cfRule type="expression" dxfId="264" priority="190" stopIfTrue="1">
      <formula>IF($B$60="",TRUE)</formula>
    </cfRule>
  </conditionalFormatting>
  <conditionalFormatting sqref="B127">
    <cfRule type="expression" dxfId="263" priority="189" stopIfTrue="1">
      <formula>IF($B$61="",TRUE)</formula>
    </cfRule>
  </conditionalFormatting>
  <conditionalFormatting sqref="B128">
    <cfRule type="expression" dxfId="262" priority="188" stopIfTrue="1">
      <formula>IF($B$62="",TRUE)</formula>
    </cfRule>
  </conditionalFormatting>
  <conditionalFormatting sqref="B129">
    <cfRule type="expression" dxfId="261" priority="187" stopIfTrue="1">
      <formula>IF($B$63="",TRUE)</formula>
    </cfRule>
  </conditionalFormatting>
  <conditionalFormatting sqref="D12">
    <cfRule type="expression" dxfId="260" priority="310">
      <formula>IF($D$12="",TRUE)</formula>
    </cfRule>
  </conditionalFormatting>
  <conditionalFormatting sqref="D26:E26">
    <cfRule type="expression" dxfId="259" priority="327" stopIfTrue="1">
      <formula>IF($D$26="",TRUE)</formula>
    </cfRule>
  </conditionalFormatting>
  <conditionalFormatting sqref="D30:E30">
    <cfRule type="expression" dxfId="258" priority="321" stopIfTrue="1">
      <formula>IF($D$30="",TRUE)</formula>
    </cfRule>
    <cfRule type="expression" dxfId="257" priority="300" stopIfTrue="1">
      <formula>IF($B$30="",TRUE)</formula>
    </cfRule>
  </conditionalFormatting>
  <conditionalFormatting sqref="D31:E31">
    <cfRule type="expression" dxfId="256" priority="322" stopIfTrue="1">
      <formula>IF($D$31="",TRUE)</formula>
    </cfRule>
    <cfRule type="expression" dxfId="255" priority="299" stopIfTrue="1">
      <formula>IF($B$31="",TRUE)</formula>
    </cfRule>
  </conditionalFormatting>
  <conditionalFormatting sqref="D32:E32">
    <cfRule type="expression" dxfId="254" priority="312" stopIfTrue="1">
      <formula>IF($D$32="",TRUE)</formula>
    </cfRule>
    <cfRule type="expression" dxfId="253" priority="298" stopIfTrue="1">
      <formula>IF($B$32="",TRUE)</formula>
    </cfRule>
  </conditionalFormatting>
  <conditionalFormatting sqref="D33:E33">
    <cfRule type="expression" dxfId="252" priority="296" stopIfTrue="1">
      <formula>IF($B$33="",TRUE)</formula>
    </cfRule>
    <cfRule type="expression" dxfId="251" priority="297" stopIfTrue="1">
      <formula>IF($D$33="",TRUE)</formula>
    </cfRule>
  </conditionalFormatting>
  <conditionalFormatting sqref="D34:E34">
    <cfRule type="expression" dxfId="250" priority="294" stopIfTrue="1">
      <formula>IF($B$34="",TRUE)</formula>
    </cfRule>
    <cfRule type="expression" dxfId="249" priority="295" stopIfTrue="1">
      <formula>IF($D$34="",TRUE)</formula>
    </cfRule>
  </conditionalFormatting>
  <conditionalFormatting sqref="D35:E35">
    <cfRule type="expression" dxfId="248" priority="292" stopIfTrue="1">
      <formula>IF($B$35="",TRUE)</formula>
    </cfRule>
    <cfRule type="expression" dxfId="247" priority="293" stopIfTrue="1">
      <formula>IF($D$35="",TRUE)</formula>
    </cfRule>
  </conditionalFormatting>
  <conditionalFormatting sqref="D36:E36">
    <cfRule type="expression" dxfId="246" priority="290" stopIfTrue="1">
      <formula>IF($B$36="",TRUE)</formula>
    </cfRule>
    <cfRule type="expression" dxfId="245" priority="291" stopIfTrue="1">
      <formula>IF($D$36="",TRUE)</formula>
    </cfRule>
  </conditionalFormatting>
  <conditionalFormatting sqref="D37:E37">
    <cfRule type="expression" dxfId="244" priority="289" stopIfTrue="1">
      <formula>IF($D$37="",TRUE)</formula>
    </cfRule>
    <cfRule type="expression" dxfId="243" priority="288" stopIfTrue="1">
      <formula>IF($B$37="",TRUE)</formula>
    </cfRule>
  </conditionalFormatting>
  <conditionalFormatting sqref="D38:E38">
    <cfRule type="expression" dxfId="242" priority="286" stopIfTrue="1">
      <formula>IF($B$38="",TRUE)</formula>
    </cfRule>
    <cfRule type="expression" dxfId="241" priority="287" stopIfTrue="1">
      <formula>IF($D$38="",TRUE)</formula>
    </cfRule>
  </conditionalFormatting>
  <conditionalFormatting sqref="D39:E39">
    <cfRule type="expression" dxfId="240" priority="284" stopIfTrue="1">
      <formula>IF($B$39="",TRUE)</formula>
    </cfRule>
    <cfRule type="expression" dxfId="239" priority="285" stopIfTrue="1">
      <formula>IF($D$39="",TRUE)</formula>
    </cfRule>
  </conditionalFormatting>
  <conditionalFormatting sqref="D42:E42">
    <cfRule type="expression" dxfId="238" priority="273" stopIfTrue="1">
      <formula>IF($B$42="",TRUE)</formula>
    </cfRule>
    <cfRule type="expression" dxfId="237" priority="315" stopIfTrue="1">
      <formula>IF(AND(OR($D$30="Yes",$D$30=""),$D$42=""),1,0)</formula>
    </cfRule>
    <cfRule type="expression" dxfId="236" priority="316" stopIfTrue="1">
      <formula>IF($P$30="",TRUE)</formula>
    </cfRule>
  </conditionalFormatting>
  <conditionalFormatting sqref="D43:E43">
    <cfRule type="expression" dxfId="235" priority="270" stopIfTrue="1">
      <formula>IF($B$43="",TRUE)</formula>
    </cfRule>
    <cfRule type="expression" dxfId="234" priority="271" stopIfTrue="1">
      <formula>IF(AND(OR($D$31="Yes",$D$31=""),$D$43=""),1,0)</formula>
    </cfRule>
    <cfRule type="expression" dxfId="233" priority="272" stopIfTrue="1">
      <formula>IF($P$31="",TRUE)</formula>
    </cfRule>
  </conditionalFormatting>
  <conditionalFormatting sqref="D44:E44">
    <cfRule type="expression" dxfId="232" priority="268" stopIfTrue="1">
      <formula>IF(AND(OR($D$32="Yes",$D$32=""),$D$44=""),1,0)</formula>
    </cfRule>
    <cfRule type="expression" dxfId="231" priority="267" stopIfTrue="1">
      <formula>IF($B$44="",TRUE)</formula>
    </cfRule>
    <cfRule type="expression" dxfId="230" priority="269" stopIfTrue="1">
      <formula>IF($P$32="",TRUE)</formula>
    </cfRule>
  </conditionalFormatting>
  <conditionalFormatting sqref="D45:E45">
    <cfRule type="expression" dxfId="229" priority="216" stopIfTrue="1">
      <formula>IF($P$33="",TRUE)</formula>
    </cfRule>
    <cfRule type="expression" dxfId="228" priority="215" stopIfTrue="1">
      <formula>IF(AND(OR($D$33="Yes",$D$33=""),$D$45=""),1,0)</formula>
    </cfRule>
    <cfRule type="expression" dxfId="227" priority="214" stopIfTrue="1">
      <formula>IF($B$45="",TRUE)</formula>
    </cfRule>
  </conditionalFormatting>
  <conditionalFormatting sqref="D46:E46">
    <cfRule type="expression" dxfId="226" priority="213" stopIfTrue="1">
      <formula>IF($P$34="",TRUE)</formula>
    </cfRule>
    <cfRule type="expression" dxfId="225" priority="212" stopIfTrue="1">
      <formula>IF(AND(OR($D$34="Yes",$D$34=""),$D$46=""),1,0)</formula>
    </cfRule>
    <cfRule type="expression" dxfId="224" priority="211" stopIfTrue="1">
      <formula>IF($B$46="",TRUE)</formula>
    </cfRule>
  </conditionalFormatting>
  <conditionalFormatting sqref="D47:E47">
    <cfRule type="expression" dxfId="223" priority="209" stopIfTrue="1">
      <formula>IF(AND(OR($D$35="Yes",$D$35=""),$D$47=""),1,0)</formula>
    </cfRule>
    <cfRule type="expression" dxfId="222" priority="210" stopIfTrue="1">
      <formula>IF($P$35="",TRUE)</formula>
    </cfRule>
    <cfRule type="expression" dxfId="221" priority="208" stopIfTrue="1">
      <formula>IF($B$47="",TRUE)</formula>
    </cfRule>
  </conditionalFormatting>
  <conditionalFormatting sqref="D48:E48">
    <cfRule type="expression" dxfId="220" priority="206" stopIfTrue="1">
      <formula>IF(AND(OR($D$36="Yes",$D$36=""),$D$48=""),1,0)</formula>
    </cfRule>
    <cfRule type="expression" dxfId="219" priority="207" stopIfTrue="1">
      <formula>IF($P$36="",TRUE)</formula>
    </cfRule>
    <cfRule type="expression" dxfId="218" priority="205" stopIfTrue="1">
      <formula>IF($B$48="",TRUE)</formula>
    </cfRule>
  </conditionalFormatting>
  <conditionalFormatting sqref="D49:E49">
    <cfRule type="expression" dxfId="217" priority="202" stopIfTrue="1">
      <formula>IF($B$49="",TRUE)</formula>
    </cfRule>
    <cfRule type="expression" dxfId="216" priority="203" stopIfTrue="1">
      <formula>IF(AND(OR($D$37="Yes",$D$37=""),$D$49=""),1,0)</formula>
    </cfRule>
    <cfRule type="expression" dxfId="215" priority="204" stopIfTrue="1">
      <formula>IF($P$37="",TRUE)</formula>
    </cfRule>
  </conditionalFormatting>
  <conditionalFormatting sqref="D50:E50">
    <cfRule type="expression" dxfId="214" priority="200" stopIfTrue="1">
      <formula>IF(AND(OR($D$38="Yes",$D$38=""),$D$50=""),1,0)</formula>
    </cfRule>
    <cfRule type="expression" dxfId="213" priority="201" stopIfTrue="1">
      <formula>IF($P$38="",TRUE)</formula>
    </cfRule>
    <cfRule type="expression" dxfId="212" priority="199" stopIfTrue="1">
      <formula>IF($B$50="",TRUE)</formula>
    </cfRule>
  </conditionalFormatting>
  <conditionalFormatting sqref="D51:E51">
    <cfRule type="expression" dxfId="211" priority="198" stopIfTrue="1">
      <formula>IF($P$39="",TRUE)</formula>
    </cfRule>
    <cfRule type="expression" dxfId="210" priority="197" stopIfTrue="1">
      <formula>IF(AND(OR($D$39="Yes",$D$39=""),$D$51=""),1,0)</formula>
    </cfRule>
    <cfRule type="expression" dxfId="209" priority="196" stopIfTrue="1">
      <formula>IF($B$51="",TRUE)</formula>
    </cfRule>
  </conditionalFormatting>
  <conditionalFormatting sqref="D54:E54">
    <cfRule type="expression" dxfId="208" priority="126" stopIfTrue="1">
      <formula>IF($B$54="",TRUE)</formula>
    </cfRule>
    <cfRule type="expression" dxfId="207" priority="127" stopIfTrue="1">
      <formula>IF($P$54="",TRUE)</formula>
    </cfRule>
    <cfRule type="expression" dxfId="206" priority="128" stopIfTrue="1">
      <formula>IF(AND(OR($D$42="Yes",$D$42=""),$D$54=""),1,0)</formula>
    </cfRule>
  </conditionalFormatting>
  <conditionalFormatting sqref="D55:E55">
    <cfRule type="expression" dxfId="205" priority="185" stopIfTrue="1">
      <formula>IF(AND(OR($D$43="Yes",$D$43=""),$D$55=""),1,0)</formula>
    </cfRule>
    <cfRule type="expression" dxfId="204" priority="184" stopIfTrue="1">
      <formula>IF($P$55="",TRUE)</formula>
    </cfRule>
    <cfRule type="expression" dxfId="203" priority="183" stopIfTrue="1">
      <formula>IF($B$55="",TRUE)</formula>
    </cfRule>
  </conditionalFormatting>
  <conditionalFormatting sqref="D56:E56">
    <cfRule type="expression" dxfId="202" priority="181" stopIfTrue="1">
      <formula>IF($P$56="",TRUE)</formula>
    </cfRule>
    <cfRule type="expression" dxfId="201" priority="182" stopIfTrue="1">
      <formula>IF(AND(OR($D$44="Yes",$D$44=""),$D$56=""),1,0)</formula>
    </cfRule>
    <cfRule type="expression" dxfId="200" priority="129" stopIfTrue="1">
      <formula>IF($B$56="",TRUE)</formula>
    </cfRule>
  </conditionalFormatting>
  <conditionalFormatting sqref="D57:E57">
    <cfRule type="expression" dxfId="199" priority="179" stopIfTrue="1">
      <formula>IF($P$57="",TRUE)</formula>
    </cfRule>
    <cfRule type="expression" dxfId="198" priority="178" stopIfTrue="1">
      <formula>IF($B$57="",TRUE)</formula>
    </cfRule>
    <cfRule type="expression" dxfId="197" priority="180" stopIfTrue="1">
      <formula>IF(AND(OR($D$45="Yes",$D$45=""),$D$57=""),1,0)</formula>
    </cfRule>
  </conditionalFormatting>
  <conditionalFormatting sqref="D58:E58">
    <cfRule type="expression" dxfId="196" priority="175" stopIfTrue="1">
      <formula>IF($B$58="",TRUE)</formula>
    </cfRule>
    <cfRule type="expression" dxfId="195" priority="177" stopIfTrue="1">
      <formula>IF(AND(OR($D$46="Yes",$D$46=""),$D$58=""),1,0)</formula>
    </cfRule>
    <cfRule type="expression" dxfId="194" priority="176" stopIfTrue="1">
      <formula>IF($P$58="",TRUE)</formula>
    </cfRule>
  </conditionalFormatting>
  <conditionalFormatting sqref="D59:E59">
    <cfRule type="expression" dxfId="193" priority="172" stopIfTrue="1">
      <formula>IF($B$59="",TRUE)</formula>
    </cfRule>
    <cfRule type="expression" dxfId="192" priority="173" stopIfTrue="1">
      <formula>IF($P$59="",TRUE)</formula>
    </cfRule>
    <cfRule type="expression" dxfId="191" priority="174" stopIfTrue="1">
      <formula>IF(AND(OR($D$47="Yes",$D$47=""),$D$59=""),1,0)</formula>
    </cfRule>
  </conditionalFormatting>
  <conditionalFormatting sqref="D60:E60">
    <cfRule type="expression" dxfId="190" priority="169" stopIfTrue="1">
      <formula>IF($B$60="",TRUE)</formula>
    </cfRule>
    <cfRule type="expression" dxfId="189" priority="171" stopIfTrue="1">
      <formula>IF(AND(OR($D$48="Yes",$D$48=""),$D$60=""),1,0)</formula>
    </cfRule>
    <cfRule type="expression" dxfId="188" priority="170" stopIfTrue="1">
      <formula>IF($P$60="",TRUE)</formula>
    </cfRule>
  </conditionalFormatting>
  <conditionalFormatting sqref="D61:E61">
    <cfRule type="expression" dxfId="187" priority="167" stopIfTrue="1">
      <formula>IF($P$61="",TRUE)</formula>
    </cfRule>
    <cfRule type="expression" dxfId="186" priority="166" stopIfTrue="1">
      <formula>IF($B$61="",TRUE)</formula>
    </cfRule>
    <cfRule type="expression" dxfId="185" priority="168" stopIfTrue="1">
      <formula>IF(AND(OR($D$49="Yes",$D$49=""),$D$61=""),1,0)</formula>
    </cfRule>
  </conditionalFormatting>
  <conditionalFormatting sqref="D62:E62">
    <cfRule type="expression" dxfId="184" priority="163" stopIfTrue="1">
      <formula>IF($B$62="",TRUE)</formula>
    </cfRule>
    <cfRule type="expression" dxfId="183" priority="164" stopIfTrue="1">
      <formula>IF($P$62="",TRUE)</formula>
    </cfRule>
    <cfRule type="expression" dxfId="182" priority="165" stopIfTrue="1">
      <formula>IF(AND(OR($D$50="Yes",$D$50=""),$D$62=""),1,0)</formula>
    </cfRule>
  </conditionalFormatting>
  <conditionalFormatting sqref="D63:E63">
    <cfRule type="expression" dxfId="181" priority="160" stopIfTrue="1">
      <formula>IF($B$63="",TRUE)</formula>
    </cfRule>
    <cfRule type="expression" dxfId="180" priority="161" stopIfTrue="1">
      <formula>IF($P$63="",TRUE)</formula>
    </cfRule>
    <cfRule type="expression" dxfId="179" priority="162" stopIfTrue="1">
      <formula>IF(AND(OR($D$51="Yes",$D$51=""),$D$63=""),1,0)</formula>
    </cfRule>
  </conditionalFormatting>
  <conditionalFormatting sqref="D66:E66">
    <cfRule type="expression" dxfId="178" priority="96" stopIfTrue="1">
      <formula>IF($B$54="",TRUE)</formula>
    </cfRule>
    <cfRule type="expression" dxfId="177" priority="97" stopIfTrue="1">
      <formula>IF($P$54="",TRUE)</formula>
    </cfRule>
    <cfRule type="expression" dxfId="176" priority="98" stopIfTrue="1">
      <formula>IF(AND(OR($D$42="Yes",$D$42=""),$D$66=""),1,0)</formula>
    </cfRule>
  </conditionalFormatting>
  <conditionalFormatting sqref="D67:E67">
    <cfRule type="expression" dxfId="175" priority="125" stopIfTrue="1">
      <formula>IF(AND(OR($D$43="Yes",$D$43=""),$D$67=""),1,0)</formula>
    </cfRule>
    <cfRule type="expression" dxfId="174" priority="124" stopIfTrue="1">
      <formula>IF($P$55="",TRUE)</formula>
    </cfRule>
    <cfRule type="expression" dxfId="173" priority="123" stopIfTrue="1">
      <formula>IF($B$55="",TRUE)</formula>
    </cfRule>
  </conditionalFormatting>
  <conditionalFormatting sqref="D68:E68">
    <cfRule type="expression" dxfId="172" priority="99" stopIfTrue="1">
      <formula>IF($B$56="",TRUE)</formula>
    </cfRule>
    <cfRule type="expression" dxfId="171" priority="122" stopIfTrue="1">
      <formula>IF(AND(OR($D$44="Yes",$D$44=""),$D$68=""),1,0)</formula>
    </cfRule>
    <cfRule type="expression" dxfId="170" priority="121" stopIfTrue="1">
      <formula>IF($P$56="",TRUE)</formula>
    </cfRule>
  </conditionalFormatting>
  <conditionalFormatting sqref="D69:E69">
    <cfRule type="expression" dxfId="169" priority="118" stopIfTrue="1">
      <formula>IF($B$57="",TRUE)</formula>
    </cfRule>
    <cfRule type="expression" dxfId="168" priority="119" stopIfTrue="1">
      <formula>IF($P$57="",TRUE)</formula>
    </cfRule>
    <cfRule type="expression" dxfId="167" priority="120" stopIfTrue="1">
      <formula>IF(AND(OR($D$45="Yes",$D$45=""),$D$69=""),1,0)</formula>
    </cfRule>
  </conditionalFormatting>
  <conditionalFormatting sqref="D70:E70">
    <cfRule type="expression" dxfId="166" priority="117" stopIfTrue="1">
      <formula>IF(AND(OR($D$46="Yes",$D$46=""),$D$70=""),1,0)</formula>
    </cfRule>
    <cfRule type="expression" dxfId="165" priority="115" stopIfTrue="1">
      <formula>IF($B$58="",TRUE)</formula>
    </cfRule>
    <cfRule type="expression" dxfId="164" priority="116" stopIfTrue="1">
      <formula>IF($P$58="",TRUE)</formula>
    </cfRule>
  </conditionalFormatting>
  <conditionalFormatting sqref="D71:E71">
    <cfRule type="expression" dxfId="163" priority="113" stopIfTrue="1">
      <formula>IF($P$59="",TRUE)</formula>
    </cfRule>
    <cfRule type="expression" dxfId="162" priority="114" stopIfTrue="1">
      <formula>IF(AND(OR($D$47="Yes",$D$47=""),$D$71=""),1,0)</formula>
    </cfRule>
    <cfRule type="expression" dxfId="161" priority="112" stopIfTrue="1">
      <formula>IF($B$59="",TRUE)</formula>
    </cfRule>
  </conditionalFormatting>
  <conditionalFormatting sqref="D72:E72">
    <cfRule type="expression" dxfId="160" priority="109" stopIfTrue="1">
      <formula>IF($B$60="",TRUE)</formula>
    </cfRule>
    <cfRule type="expression" dxfId="159" priority="111" stopIfTrue="1">
      <formula>IF(AND(OR($D$48="Yes",$D$48=""),$D$72=""),1,0)</formula>
    </cfRule>
    <cfRule type="expression" dxfId="158" priority="110" stopIfTrue="1">
      <formula>IF($P$60="",TRUE)</formula>
    </cfRule>
  </conditionalFormatting>
  <conditionalFormatting sqref="D73:E73">
    <cfRule type="expression" dxfId="157" priority="108" stopIfTrue="1">
      <formula>IF(AND(OR($D$49="Yes",$D$49=""),$D$73=""),1,0)</formula>
    </cfRule>
    <cfRule type="expression" dxfId="156" priority="106" stopIfTrue="1">
      <formula>IF($B$61="",TRUE)</formula>
    </cfRule>
    <cfRule type="expression" dxfId="155" priority="107" stopIfTrue="1">
      <formula>IF($P$61="",TRUE)</formula>
    </cfRule>
  </conditionalFormatting>
  <conditionalFormatting sqref="D74:E74">
    <cfRule type="expression" dxfId="154" priority="103" stopIfTrue="1">
      <formula>IF($B$62="",TRUE)</formula>
    </cfRule>
    <cfRule type="expression" dxfId="153" priority="104" stopIfTrue="1">
      <formula>IF($P$62="",TRUE)</formula>
    </cfRule>
    <cfRule type="expression" dxfId="152" priority="105" stopIfTrue="1">
      <formula>IF(AND(OR($D$50="Yes",$D$50=""),$D$74=""),1,0)</formula>
    </cfRule>
  </conditionalFormatting>
  <conditionalFormatting sqref="D75:E75">
    <cfRule type="expression" dxfId="151" priority="102" stopIfTrue="1">
      <formula>IF(AND(OR($D$51="Yes",$D$51=""),$D$75=""),1,0)</formula>
    </cfRule>
    <cfRule type="expression" dxfId="150" priority="101" stopIfTrue="1">
      <formula>IF($P$63="",TRUE)</formula>
    </cfRule>
    <cfRule type="expression" dxfId="149" priority="100" stopIfTrue="1">
      <formula>IF($B$63="",TRUE)</formula>
    </cfRule>
  </conditionalFormatting>
  <conditionalFormatting sqref="D78:E78">
    <cfRule type="expression" dxfId="148" priority="66" stopIfTrue="1">
      <formula>IF($B$54="",TRUE)</formula>
    </cfRule>
    <cfRule type="expression" dxfId="147" priority="67" stopIfTrue="1">
      <formula>IF($P$54="",TRUE)</formula>
    </cfRule>
    <cfRule type="expression" dxfId="146" priority="68" stopIfTrue="1">
      <formula>IF(AND(OR($D$42="Yes",$D$42=""),$D$78=""),1,0)</formula>
    </cfRule>
  </conditionalFormatting>
  <conditionalFormatting sqref="D79:E79">
    <cfRule type="expression" dxfId="145" priority="95" stopIfTrue="1">
      <formula>IF(AND(OR($D$43="Yes",$D$43=""),$D$79=""),1,0)</formula>
    </cfRule>
    <cfRule type="expression" dxfId="144" priority="94" stopIfTrue="1">
      <formula>IF($P$55="",TRUE)</formula>
    </cfRule>
    <cfRule type="expression" dxfId="143" priority="93" stopIfTrue="1">
      <formula>IF($B$55="",TRUE)</formula>
    </cfRule>
  </conditionalFormatting>
  <conditionalFormatting sqref="D80:E80">
    <cfRule type="expression" dxfId="142" priority="91" stopIfTrue="1">
      <formula>IF($P$56="",TRUE)</formula>
    </cfRule>
    <cfRule type="expression" dxfId="141" priority="69" stopIfTrue="1">
      <formula>IF($B$56="",TRUE)</formula>
    </cfRule>
    <cfRule type="expression" dxfId="140" priority="92" stopIfTrue="1">
      <formula>IF(AND(OR($D$44="Yes",$D$44=""),$D$80=""),1,0)</formula>
    </cfRule>
  </conditionalFormatting>
  <conditionalFormatting sqref="D81:E81">
    <cfRule type="expression" dxfId="139" priority="90" stopIfTrue="1">
      <formula>IF(AND(OR($D$45="Yes",$D$45=""),$D$81=""),1,0)</formula>
    </cfRule>
    <cfRule type="expression" dxfId="138" priority="89" stopIfTrue="1">
      <formula>IF($P$57="",TRUE)</formula>
    </cfRule>
    <cfRule type="expression" dxfId="137" priority="88" stopIfTrue="1">
      <formula>IF($B$57="",TRUE)</formula>
    </cfRule>
  </conditionalFormatting>
  <conditionalFormatting sqref="D82:E82">
    <cfRule type="expression" dxfId="136" priority="87" stopIfTrue="1">
      <formula>IF(AND(OR($D$46="Yes",$D$46=""),$D$82=""),1,0)</formula>
    </cfRule>
    <cfRule type="expression" dxfId="135" priority="85" stopIfTrue="1">
      <formula>IF($B$58="",TRUE)</formula>
    </cfRule>
    <cfRule type="expression" dxfId="134" priority="86" stopIfTrue="1">
      <formula>IF($P$58="",TRUE)</formula>
    </cfRule>
  </conditionalFormatting>
  <conditionalFormatting sqref="D83:E83">
    <cfRule type="expression" dxfId="133" priority="84" stopIfTrue="1">
      <formula>IF(AND(OR($D$47="Yes",$D$47=""),$D$83=""),1,0)</formula>
    </cfRule>
    <cfRule type="expression" dxfId="132" priority="83" stopIfTrue="1">
      <formula>IF($P$59="",TRUE)</formula>
    </cfRule>
    <cfRule type="expression" dxfId="131" priority="82" stopIfTrue="1">
      <formula>IF($B$59="",TRUE)</formula>
    </cfRule>
  </conditionalFormatting>
  <conditionalFormatting sqref="D84:E84">
    <cfRule type="expression" dxfId="130" priority="81" stopIfTrue="1">
      <formula>IF(AND(OR($D$48="Yes",$D$48=""),$D$84=""),1,0)</formula>
    </cfRule>
    <cfRule type="expression" dxfId="129" priority="80" stopIfTrue="1">
      <formula>IF($P$60="",TRUE)</formula>
    </cfRule>
    <cfRule type="expression" dxfId="128" priority="79" stopIfTrue="1">
      <formula>IF($B$60="",TRUE)</formula>
    </cfRule>
  </conditionalFormatting>
  <conditionalFormatting sqref="D85:E85">
    <cfRule type="expression" dxfId="127" priority="78" stopIfTrue="1">
      <formula>IF(AND(OR($D$49="Yes",$D$49=""),$D$85=""),1,0)</formula>
    </cfRule>
    <cfRule type="expression" dxfId="126" priority="77" stopIfTrue="1">
      <formula>IF($P$61="",TRUE)</formula>
    </cfRule>
    <cfRule type="expression" dxfId="125" priority="76" stopIfTrue="1">
      <formula>IF($B$61="",TRUE)</formula>
    </cfRule>
  </conditionalFormatting>
  <conditionalFormatting sqref="D86:E86">
    <cfRule type="expression" dxfId="124" priority="75" stopIfTrue="1">
      <formula>IF(AND(OR($D$50="Yes",$D$50=""),$D$86=""),1,0)</formula>
    </cfRule>
    <cfRule type="expression" dxfId="123" priority="74" stopIfTrue="1">
      <formula>IF($P$62="",TRUE)</formula>
    </cfRule>
    <cfRule type="expression" dxfId="122" priority="73" stopIfTrue="1">
      <formula>IF($B$62="",TRUE)</formula>
    </cfRule>
  </conditionalFormatting>
  <conditionalFormatting sqref="D87:E87">
    <cfRule type="expression" dxfId="121" priority="72" stopIfTrue="1">
      <formula>IF(AND(OR($D$51="Yes",$D$51=""),$D$87=""),1,0)</formula>
    </cfRule>
    <cfRule type="expression" dxfId="120" priority="71" stopIfTrue="1">
      <formula>IF($P$63="",TRUE)</formula>
    </cfRule>
    <cfRule type="expression" dxfId="119" priority="70" stopIfTrue="1">
      <formula>IF($B$63="",TRUE)</formula>
    </cfRule>
  </conditionalFormatting>
  <conditionalFormatting sqref="D90:E90">
    <cfRule type="expression" dxfId="118" priority="36" stopIfTrue="1">
      <formula>IF($B$54="",TRUE)</formula>
    </cfRule>
    <cfRule type="expression" dxfId="117" priority="38" stopIfTrue="1">
      <formula>IF(AND(OR($D$42="Yes",$D$42=""),$D$90=""),1,0)</formula>
    </cfRule>
    <cfRule type="expression" dxfId="116" priority="37" stopIfTrue="1">
      <formula>IF($P$54="",TRUE)</formula>
    </cfRule>
  </conditionalFormatting>
  <conditionalFormatting sqref="D91:E91">
    <cfRule type="expression" dxfId="115" priority="65" stopIfTrue="1">
      <formula>IF(AND(OR($D$43="Yes",$D$43=""),$D$91=""),1,0)</formula>
    </cfRule>
    <cfRule type="expression" dxfId="114" priority="64" stopIfTrue="1">
      <formula>IF($P$55="",TRUE)</formula>
    </cfRule>
    <cfRule type="expression" dxfId="113" priority="63" stopIfTrue="1">
      <formula>IF($B$55="",TRUE)</formula>
    </cfRule>
  </conditionalFormatting>
  <conditionalFormatting sqref="D92:E92">
    <cfRule type="expression" dxfId="112" priority="39" stopIfTrue="1">
      <formula>IF($B$56="",TRUE)</formula>
    </cfRule>
    <cfRule type="expression" dxfId="111" priority="62" stopIfTrue="1">
      <formula>IF(AND(OR($D$44="Yes",$D$44=""),$D$92=""),1,0)</formula>
    </cfRule>
    <cfRule type="expression" dxfId="110" priority="61" stopIfTrue="1">
      <formula>IF($P$56="",TRUE)</formula>
    </cfRule>
  </conditionalFormatting>
  <conditionalFormatting sqref="D93:E93">
    <cfRule type="expression" dxfId="109" priority="60" stopIfTrue="1">
      <formula>IF(AND(OR($D$45="Yes",$D$45=""),$D$93=""),1,0)</formula>
    </cfRule>
    <cfRule type="expression" dxfId="108" priority="59" stopIfTrue="1">
      <formula>IF($P$57="",TRUE)</formula>
    </cfRule>
    <cfRule type="expression" dxfId="107" priority="58" stopIfTrue="1">
      <formula>IF($B$57="",TRUE)</formula>
    </cfRule>
  </conditionalFormatting>
  <conditionalFormatting sqref="D94:E94">
    <cfRule type="expression" dxfId="106" priority="55" stopIfTrue="1">
      <formula>IF($B$58="",TRUE)</formula>
    </cfRule>
    <cfRule type="expression" dxfId="105" priority="57" stopIfTrue="1">
      <formula>IF(AND(OR($D$46="Yes",$D$46=""),$D$94=""),1,0)</formula>
    </cfRule>
    <cfRule type="expression" dxfId="104" priority="56" stopIfTrue="1">
      <formula>IF($P$58="",TRUE)</formula>
    </cfRule>
  </conditionalFormatting>
  <conditionalFormatting sqref="D95:E95">
    <cfRule type="expression" dxfId="103" priority="54" stopIfTrue="1">
      <formula>IF(AND(OR($D$47="Yes",$D$47=""),$D$95=""),1,0)</formula>
    </cfRule>
    <cfRule type="expression" dxfId="102" priority="53" stopIfTrue="1">
      <formula>IF($P$59="",TRUE)</formula>
    </cfRule>
    <cfRule type="expression" dxfId="101" priority="52" stopIfTrue="1">
      <formula>IF($B$59="",TRUE)</formula>
    </cfRule>
  </conditionalFormatting>
  <conditionalFormatting sqref="D96:E96">
    <cfRule type="expression" dxfId="100" priority="50" stopIfTrue="1">
      <formula>IF($P$60="",TRUE)</formula>
    </cfRule>
    <cfRule type="expression" dxfId="99" priority="49" stopIfTrue="1">
      <formula>IF($B$60="",TRUE)</formula>
    </cfRule>
    <cfRule type="expression" dxfId="98" priority="51" stopIfTrue="1">
      <formula>IF(AND(OR($D$48="Yes",$D$48=""),$D$96=""),1,0)</formula>
    </cfRule>
  </conditionalFormatting>
  <conditionalFormatting sqref="D97:E97">
    <cfRule type="expression" dxfId="97" priority="46" stopIfTrue="1">
      <formula>IF($B$61="",TRUE)</formula>
    </cfRule>
    <cfRule type="expression" dxfId="96" priority="48" stopIfTrue="1">
      <formula>IF(AND(OR($D$49="Yes",$D$49=""),$D$97=""),1,0)</formula>
    </cfRule>
    <cfRule type="expression" dxfId="95" priority="47" stopIfTrue="1">
      <formula>IF($P$61="",TRUE)</formula>
    </cfRule>
  </conditionalFormatting>
  <conditionalFormatting sqref="D98:E98">
    <cfRule type="expression" dxfId="94" priority="45" stopIfTrue="1">
      <formula>IF(AND(OR($D$50="Yes",$D$50=""),$D$98=""),1,0)</formula>
    </cfRule>
    <cfRule type="expression" dxfId="93" priority="44" stopIfTrue="1">
      <formula>IF($P$62="",TRUE)</formula>
    </cfRule>
    <cfRule type="expression" dxfId="92" priority="43" stopIfTrue="1">
      <formula>IF($B$62="",TRUE)</formula>
    </cfRule>
  </conditionalFormatting>
  <conditionalFormatting sqref="D99:E99">
    <cfRule type="expression" dxfId="91" priority="42" stopIfTrue="1">
      <formula>IF(AND(OR($D$51="Yes",$D$51=""),$D$99=""),1,0)</formula>
    </cfRule>
    <cfRule type="expression" dxfId="90" priority="41" stopIfTrue="1">
      <formula>IF($P$63="",TRUE)</formula>
    </cfRule>
    <cfRule type="expression" dxfId="89" priority="40" stopIfTrue="1">
      <formula>IF($B$63="",TRUE)</formula>
    </cfRule>
  </conditionalFormatting>
  <conditionalFormatting sqref="D102:E102">
    <cfRule type="expression" dxfId="88" priority="8" stopIfTrue="1">
      <formula>IF(AND(OR($D$42="Yes",$D$42=""),$D$102=""),1,0)</formula>
    </cfRule>
    <cfRule type="expression" dxfId="87" priority="6" stopIfTrue="1">
      <formula>IF($B$54="",TRUE)</formula>
    </cfRule>
    <cfRule type="expression" dxfId="86" priority="7" stopIfTrue="1">
      <formula>IF($P$54="",TRUE)</formula>
    </cfRule>
  </conditionalFormatting>
  <conditionalFormatting sqref="D103:E103">
    <cfRule type="expression" dxfId="85" priority="35" stopIfTrue="1">
      <formula>IF(AND(OR($D$43="Yes",$D$43=""),$D$103=""),1,0)</formula>
    </cfRule>
    <cfRule type="expression" dxfId="84" priority="33" stopIfTrue="1">
      <formula>IF($B$55="",TRUE)</formula>
    </cfRule>
    <cfRule type="expression" dxfId="83" priority="34" stopIfTrue="1">
      <formula>IF($P$55="",TRUE)</formula>
    </cfRule>
  </conditionalFormatting>
  <conditionalFormatting sqref="D104:E104">
    <cfRule type="expression" dxfId="82" priority="9" stopIfTrue="1">
      <formula>IF($B$56="",TRUE)</formula>
    </cfRule>
    <cfRule type="expression" dxfId="81" priority="31" stopIfTrue="1">
      <formula>IF($P$56="",TRUE)</formula>
    </cfRule>
    <cfRule type="expression" dxfId="80" priority="32" stopIfTrue="1">
      <formula>IF(AND(OR($D$44="Yes",$D$44=""),$D$104=""),1,0)</formula>
    </cfRule>
  </conditionalFormatting>
  <conditionalFormatting sqref="D105:E105">
    <cfRule type="expression" dxfId="79" priority="29" stopIfTrue="1">
      <formula>IF($P$57="",TRUE)</formula>
    </cfRule>
    <cfRule type="expression" dxfId="78" priority="28" stopIfTrue="1">
      <formula>IF($B$57="",TRUE)</formula>
    </cfRule>
    <cfRule type="expression" dxfId="77" priority="30" stopIfTrue="1">
      <formula>IF(AND(OR($D$45="Yes",$D$45=""),$D$105=""),1,0)</formula>
    </cfRule>
  </conditionalFormatting>
  <conditionalFormatting sqref="D106:E106">
    <cfRule type="expression" dxfId="76" priority="25" stopIfTrue="1">
      <formula>IF($B$58="",TRUE)</formula>
    </cfRule>
    <cfRule type="expression" dxfId="75" priority="27" stopIfTrue="1">
      <formula>IF(AND(OR($D$46="Yes",$D$46=""),$D$106=""),1,0)</formula>
    </cfRule>
    <cfRule type="expression" dxfId="74" priority="26" stopIfTrue="1">
      <formula>IF($P$58="",TRUE)</formula>
    </cfRule>
  </conditionalFormatting>
  <conditionalFormatting sqref="D107:E107">
    <cfRule type="expression" dxfId="73" priority="24" stopIfTrue="1">
      <formula>IF(AND(OR($D$47="Yes",$D$47=""),$D$107=""),1,0)</formula>
    </cfRule>
    <cfRule type="expression" dxfId="72" priority="22" stopIfTrue="1">
      <formula>IF($B$59="",TRUE)</formula>
    </cfRule>
    <cfRule type="expression" dxfId="71" priority="23" stopIfTrue="1">
      <formula>IF($P$59="",TRUE)</formula>
    </cfRule>
  </conditionalFormatting>
  <conditionalFormatting sqref="D108:E108">
    <cfRule type="expression" dxfId="70" priority="19" stopIfTrue="1">
      <formula>IF($B$60="",TRUE)</formula>
    </cfRule>
    <cfRule type="expression" dxfId="69" priority="20" stopIfTrue="1">
      <formula>IF($P$60="",TRUE)</formula>
    </cfRule>
    <cfRule type="expression" dxfId="68" priority="21" stopIfTrue="1">
      <formula>IF(AND(OR($D$48="Yes",$D$48=""),$D$108=""),1,0)</formula>
    </cfRule>
  </conditionalFormatting>
  <conditionalFormatting sqref="D109:E109">
    <cfRule type="expression" dxfId="67" priority="16" stopIfTrue="1">
      <formula>IF($B$61="",TRUE)</formula>
    </cfRule>
    <cfRule type="expression" dxfId="66" priority="17" stopIfTrue="1">
      <formula>IF($P$61="",TRUE)</formula>
    </cfRule>
    <cfRule type="expression" dxfId="65" priority="18" stopIfTrue="1">
      <formula>IF(AND(OR($D$49="Yes",$D$49=""),$D$109=""),1,0)</formula>
    </cfRule>
  </conditionalFormatting>
  <conditionalFormatting sqref="D110:E110">
    <cfRule type="expression" dxfId="64" priority="14" stopIfTrue="1">
      <formula>IF($P$62="",TRUE)</formula>
    </cfRule>
    <cfRule type="expression" dxfId="63" priority="13" stopIfTrue="1">
      <formula>IF($B$62="",TRUE)</formula>
    </cfRule>
    <cfRule type="expression" dxfId="62" priority="15" stopIfTrue="1">
      <formula>IF(AND(OR($D$50="Yes",$D$50=""),$D$110=""),1,0)</formula>
    </cfRule>
  </conditionalFormatting>
  <conditionalFormatting sqref="D111:E111">
    <cfRule type="expression" dxfId="61" priority="12" stopIfTrue="1">
      <formula>IF(AND(OR($D$51="Yes",$D$51=""),$D$111=""),1,0)</formula>
    </cfRule>
    <cfRule type="expression" dxfId="60" priority="11" stopIfTrue="1">
      <formula>IF($P$63="",TRUE)</formula>
    </cfRule>
    <cfRule type="expression" dxfId="59" priority="10" stopIfTrue="1">
      <formula>IF($B$63="",TRUE)</formula>
    </cfRule>
  </conditionalFormatting>
  <conditionalFormatting sqref="D115:E115 D117:E117 D131:E131 D133:E133 D135:E135 D137:E137">
    <cfRule type="expression" dxfId="58" priority="314" stopIfTrue="1">
      <formula>IF(D115="",TRUE)</formula>
    </cfRule>
    <cfRule type="expression" dxfId="57" priority="313" stopIfTrue="1">
      <formula>AND(OR($D$30="No",$D$30="Unknown",$D$30="Not applicable for this declaration"),OR($D$31="No",$D$31="Unknown",$D$31="Not applicable for this declaration"))</formula>
    </cfRule>
  </conditionalFormatting>
  <conditionalFormatting sqref="D120:E120">
    <cfRule type="expression" dxfId="56" priority="157" stopIfTrue="1">
      <formula>IF($B$54="",TRUE)</formula>
    </cfRule>
    <cfRule type="expression" dxfId="55" priority="158" stopIfTrue="1">
      <formula>IF($P$54="",TRUE)</formula>
    </cfRule>
    <cfRule type="expression" dxfId="54" priority="159" stopIfTrue="1">
      <formula>IF(AND(OR($D$42="Yes",$D$42=""),$D$120=""),1,0)</formula>
    </cfRule>
  </conditionalFormatting>
  <conditionalFormatting sqref="D121:E121">
    <cfRule type="expression" dxfId="53" priority="154" stopIfTrue="1">
      <formula>IF($B$55="",TRUE)</formula>
    </cfRule>
    <cfRule type="expression" dxfId="52" priority="155" stopIfTrue="1">
      <formula>IF($P$55="",TRUE)</formula>
    </cfRule>
    <cfRule type="expression" dxfId="51" priority="156" stopIfTrue="1">
      <formula>IF(AND(OR($D$43="Yes",$D$43=""),$D$121=""),1,0)</formula>
    </cfRule>
  </conditionalFormatting>
  <conditionalFormatting sqref="D122:E122">
    <cfRule type="expression" dxfId="50" priority="153" stopIfTrue="1">
      <formula>IF(AND(OR($D$44="Yes",$D$44=""),$D$122=""),1,0)</formula>
    </cfRule>
    <cfRule type="expression" dxfId="49" priority="151" stopIfTrue="1">
      <formula>IF($B$56="",TRUE)</formula>
    </cfRule>
    <cfRule type="expression" dxfId="48" priority="152" stopIfTrue="1">
      <formula>IF($P$56="",TRUE)</formula>
    </cfRule>
  </conditionalFormatting>
  <conditionalFormatting sqref="D123:E123">
    <cfRule type="expression" dxfId="47" priority="150" stopIfTrue="1">
      <formula>IF(AND(OR($D$45="Yes",$D$45=""),$D$123=""),1,0)</formula>
    </cfRule>
    <cfRule type="expression" dxfId="46" priority="149" stopIfTrue="1">
      <formula>IF($P$57="",TRUE)</formula>
    </cfRule>
    <cfRule type="expression" dxfId="45" priority="148" stopIfTrue="1">
      <formula>IF($B$57="",TRUE)</formula>
    </cfRule>
  </conditionalFormatting>
  <conditionalFormatting sqref="D124:E124">
    <cfRule type="expression" dxfId="44" priority="145" stopIfTrue="1">
      <formula>IF($B$58="",TRUE)</formula>
    </cfRule>
    <cfRule type="expression" dxfId="43" priority="147" stopIfTrue="1">
      <formula>IF(AND(OR($D$46="Yes",$D$46=""),$D$124=""),1,0)</formula>
    </cfRule>
    <cfRule type="expression" dxfId="42" priority="146" stopIfTrue="1">
      <formula>IF($P$58="",TRUE)</formula>
    </cfRule>
  </conditionalFormatting>
  <conditionalFormatting sqref="D125:E125">
    <cfRule type="expression" dxfId="41" priority="142" stopIfTrue="1">
      <formula>IF($B$59="",TRUE)</formula>
    </cfRule>
    <cfRule type="expression" dxfId="40" priority="143" stopIfTrue="1">
      <formula>IF($P$59="",TRUE)</formula>
    </cfRule>
    <cfRule type="expression" dxfId="39" priority="144" stopIfTrue="1">
      <formula>IF(AND(OR($D$47="Yes",$D$47=""),$D$125=""),1,0)</formula>
    </cfRule>
  </conditionalFormatting>
  <conditionalFormatting sqref="D126:E126">
    <cfRule type="expression" dxfId="38" priority="141" stopIfTrue="1">
      <formula>IF(AND(OR($D$48="Yes",$D$48=""),$D$126=""),1,0)</formula>
    </cfRule>
    <cfRule type="expression" dxfId="37" priority="139" stopIfTrue="1">
      <formula>IF($B$60="",TRUE)</formula>
    </cfRule>
    <cfRule type="expression" dxfId="36" priority="140" stopIfTrue="1">
      <formula>IF($P$60="",TRUE)</formula>
    </cfRule>
  </conditionalFormatting>
  <conditionalFormatting sqref="D127:E127">
    <cfRule type="expression" dxfId="35" priority="137" stopIfTrue="1">
      <formula>IF($P$61="",TRUE)</formula>
    </cfRule>
    <cfRule type="expression" dxfId="34" priority="136" stopIfTrue="1">
      <formula>IF($B$61="",TRUE)</formula>
    </cfRule>
    <cfRule type="expression" dxfId="33" priority="138" stopIfTrue="1">
      <formula>IF(AND(OR($D$49="Yes",$D$49=""),$D$127=""),1,0)</formula>
    </cfRule>
  </conditionalFormatting>
  <conditionalFormatting sqref="D128:E128">
    <cfRule type="expression" dxfId="32" priority="135" stopIfTrue="1">
      <formula>IF(AND(OR($D$50="Yes",$D$50=""),$D$128=""),1,0)</formula>
    </cfRule>
    <cfRule type="expression" dxfId="31" priority="133" stopIfTrue="1">
      <formula>IF($B$62="",TRUE)</formula>
    </cfRule>
    <cfRule type="expression" dxfId="30" priority="134" stopIfTrue="1">
      <formula>IF($P$62="",TRUE)</formula>
    </cfRule>
  </conditionalFormatting>
  <conditionalFormatting sqref="D129:E129">
    <cfRule type="expression" dxfId="29" priority="132" stopIfTrue="1">
      <formula>IF(AND(OR($D$51="Yes",$D$51=""),$D$129=""),1,0)</formula>
    </cfRule>
    <cfRule type="expression" dxfId="28" priority="131" stopIfTrue="1">
      <formula>IF($P$63="",TRUE)</formula>
    </cfRule>
    <cfRule type="expression" dxfId="27" priority="130" stopIfTrue="1">
      <formula>IF($B$63="",TRUE)</formula>
    </cfRule>
  </conditionalFormatting>
  <conditionalFormatting sqref="D9:G9">
    <cfRule type="expression" dxfId="26" priority="466" stopIfTrue="1">
      <formula>IF($D$9="",TRUE)</formula>
    </cfRule>
  </conditionalFormatting>
  <conditionalFormatting sqref="D8:J8">
    <cfRule type="expression" dxfId="25" priority="465" stopIfTrue="1">
      <formula>IF($D$8="",TRUE)</formula>
    </cfRule>
  </conditionalFormatting>
  <conditionalFormatting sqref="D10:J10">
    <cfRule type="expression" dxfId="24" priority="480" stopIfTrue="1">
      <formula>IF(AND($D$10="",$D$9=$R$9),TRUE)</formula>
    </cfRule>
    <cfRule type="expression" dxfId="23" priority="370" stopIfTrue="1">
      <formula>IF($D$9=$Q$9,TRUE)</formula>
    </cfRule>
  </conditionalFormatting>
  <conditionalFormatting sqref="G117:J117">
    <cfRule type="expression" dxfId="22" priority="318">
      <formula>IF(AND($D$117="Yes",$G$117=""),TRUE)</formula>
    </cfRule>
  </conditionalFormatting>
  <conditionalFormatting sqref="G133:J133">
    <cfRule type="expression" dxfId="21" priority="320" stopIfTrue="1">
      <formula>IF(AND($D$133="Yes, using other format (describe)",$G$133=""),TRUE)</formula>
    </cfRule>
  </conditionalFormatting>
  <conditionalFormatting sqref="G135:J135">
    <cfRule type="expression" dxfId="20" priority="317">
      <formula>IF(AND($D$135="Yes, using other format (describe)",$G$135=""),TRUE)</formula>
    </cfRule>
  </conditionalFormatting>
  <conditionalFormatting sqref="D20">
    <cfRule type="expression" dxfId="19" priority="3" stopIfTrue="1">
      <formula>IF($D$20="",TRUE)</formula>
    </cfRule>
  </conditionalFormatting>
  <conditionalFormatting sqref="D19:J19">
    <cfRule type="expression" dxfId="18" priority="2" stopIfTrue="1">
      <formula>IF($D$19="",TRUE)</formula>
    </cfRule>
  </conditionalFormatting>
  <conditionalFormatting sqref="D21:J21">
    <cfRule type="expression" dxfId="17" priority="4" stopIfTrue="1">
      <formula>IF($D$21="",TRUE)</formula>
    </cfRule>
  </conditionalFormatting>
  <conditionalFormatting sqref="D22:J22">
    <cfRule type="expression" dxfId="16" priority="5" stopIfTrue="1">
      <formula>IF($D$22="",TRUE)</formula>
    </cfRule>
  </conditionalFormatting>
  <conditionalFormatting sqref="D24">
    <cfRule type="expression" dxfId="15"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5CBA0D89-3A4F-4A65-867D-476DCBD54E85}"/>
    <hyperlink ref="D24" r:id="rId2" xr:uid="{BB271881-D7E9-4DC0-A266-217A6D47233B}"/>
    <hyperlink ref="G117" r:id="rId3" xr:uid="{C2BC50DE-8D6D-42C0-990A-0CB50074739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5" zoomScaleNormal="85" workbookViewId="0">
      <pane ySplit="3" topLeftCell="A20" activePane="bottomLeft" state="frozen"/>
      <selection activeCell="B24" sqref="B24:J24"/>
      <selection pane="bottomLeft" activeCell="C12" sqref="C12"/>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5" t="str">
        <f ca="1">OFFSET(L!$C$1,MATCH("Smelter List"&amp;ADDRESS(ROW(),COLUMN(),4),L!$A:$A,0)-1,SL,,)</f>
        <v>链接至“RMAP 合规冶炼厂目录”</v>
      </c>
      <c r="K2" s="466"/>
      <c r="L2" s="466"/>
      <c r="M2" s="466"/>
      <c r="N2" s="466"/>
      <c r="O2" s="466"/>
      <c r="P2" s="162"/>
      <c r="Q2" s="163"/>
      <c r="R2" s="164"/>
      <c r="S2" s="164"/>
      <c r="T2" s="164"/>
      <c r="AB2" s="312"/>
      <c r="AH2" s="130" t="s">
        <v>25</v>
      </c>
    </row>
    <row r="3" spans="1:34" s="16" customFormat="1" ht="51.6" customHeight="1">
      <c r="A3" s="202"/>
      <c r="B3" s="46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7"/>
      <c r="D3" s="467"/>
      <c r="E3" s="467"/>
      <c r="F3" s="165"/>
      <c r="G3" s="468" t="str">
        <f ca="1">OFFSET(L!$C$1,MATCH("General"&amp;"Cpy",L!$A:$A,0)-1,SL,,)</f>
        <v>© 2025 负责任矿物计划。保留所有权利。</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20.399999999999999">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 ca="1">IF(C5="",NA(),MATCH($B5&amp;$C5,'Smelter Look-up'!$J:$J,0))</f>
        <v>152</v>
      </c>
      <c r="X5" s="170">
        <f t="shared" ref="X5:X12" ca="1" si="1">IF(AND(C5="Smelter not listed",OR(LEN(D5)=0,LEN(E5)=0)),1,0)</f>
        <v>0</v>
      </c>
      <c r="AB5" s="314" t="str">
        <f t="shared" ref="AB5:AB12" ca="1" si="2">IF(C5="","",B5)</f>
        <v>Cobalt</v>
      </c>
    </row>
    <row r="6" spans="1:34" s="170" customFormat="1" ht="20.399999999999999">
      <c r="A6" s="198" t="s">
        <v>239</v>
      </c>
      <c r="B6" s="304" t="str">
        <f ca="1">IF(LEN(A6)=0,"",INDEX('Smelter Look-up'!$A:$A,MATCH($A6,'Smelter Look-up'!$E:$E,0)))</f>
        <v>Cobalt</v>
      </c>
      <c r="C6" s="152" t="str">
        <f ca="1">IF(LEN(A6)=0,"",INDEX('Smelter Look-up'!$C:$C,MATCH($A6,'Smelter Look-up'!$E:$E,0)))</f>
        <v>Niihama Nickel Refinery, Sumitomo Metal Mining</v>
      </c>
      <c r="D6" s="149"/>
      <c r="E6" s="149" t="str">
        <f ca="1">IF(ISERROR($V6),"",OFFSET('Smelter Look-up'!$D$4,$V6-4,0)&amp;"")</f>
        <v>JAPAN</v>
      </c>
      <c r="F6" s="149" t="str">
        <f ca="1">IF(ISERROR($V6),"",OFFSET('Smelter Look-up'!$E$4,$V6-4,0))</f>
        <v>CID003278</v>
      </c>
      <c r="G6" s="149" t="str">
        <f ca="1">IF(C6=$X$4,"Enter smelter details",IF(ISERROR($V6),"",OFFSET('Smelter Look-up'!$F$4,$V6-4,0)))</f>
        <v>RMI</v>
      </c>
      <c r="H6" s="206">
        <f ca="1">IF(ISERROR($V6),"",OFFSET('Smelter Look-up'!$G$4,$V6-4,0))</f>
        <v>0</v>
      </c>
      <c r="I6" s="207" t="str">
        <f ca="1">IF(ISERROR($V6),"",OFFSET('Smelter Look-up'!$H$4,$V6-4,0))</f>
        <v>Niihama</v>
      </c>
      <c r="J6" s="207" t="str">
        <f ca="1">IF(ISERROR($V6),"",OFFSET('Smelter Look-up'!$I$4,$V6-4,0))</f>
        <v>Ehime</v>
      </c>
      <c r="K6" s="150"/>
      <c r="L6" s="150"/>
      <c r="M6" s="150"/>
      <c r="N6" s="150"/>
      <c r="O6" s="150"/>
      <c r="P6" s="209"/>
      <c r="Q6" s="151"/>
      <c r="R6" s="149" t="str">
        <f ca="1">IF(ISERROR($V6),"",OFFSET('Smelter Look-up'!$C$4,$V6-4,0)&amp;"")</f>
        <v>Niihama Nickel Refinery, Sumitomo Metal Mining</v>
      </c>
      <c r="S6" s="155" t="str">
        <f t="shared" ca="1" si="0"/>
        <v>JP</v>
      </c>
      <c r="T6" s="155" t="str">
        <f ca="1">IF(B6="","",IF(ISERROR(MATCH($J6,SorP!$B$1:$B$6226,0)),"",INDIRECT("'SorP'!$A$"&amp;MATCH($S6&amp;$J6,SorP!C:C,0))))</f>
        <v>JP-38</v>
      </c>
      <c r="U6" s="168"/>
      <c r="V6" s="169">
        <f ca="1">IF(C6="",NA(),MATCH($B6&amp;$C6,'Smelter Look-up'!$J:$J,0))</f>
        <v>122</v>
      </c>
      <c r="X6" s="170">
        <f t="shared" ca="1" si="1"/>
        <v>0</v>
      </c>
      <c r="AB6" s="314" t="str">
        <f t="shared" ca="1" si="2"/>
        <v>Cobalt</v>
      </c>
    </row>
    <row r="7" spans="1:34" s="170" customFormat="1" ht="37.799999999999997">
      <c r="A7" s="198"/>
      <c r="B7" s="304" t="s">
        <v>18642</v>
      </c>
      <c r="C7" s="152" t="s">
        <v>20061</v>
      </c>
      <c r="D7" s="149" t="s">
        <v>20061</v>
      </c>
      <c r="E7" s="149" t="s">
        <v>156</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GB</v>
      </c>
      <c r="T7" s="155" t="str">
        <f ca="1">IF(B7="","",IF(ISERROR(MATCH($J7,SorP!$B$1:$B$6226,0)),"",INDIRECT("'SorP'!$A$"&amp;MATCH($S7&amp;$J7,SorP!C:C,0))))</f>
        <v/>
      </c>
      <c r="U7" s="168"/>
      <c r="V7" s="169" t="e">
        <f>IF(C7="",NA(),MATCH($B7&amp;$C7,'Smelter Look-up'!$J:$J,0))</f>
        <v>#N/A</v>
      </c>
      <c r="X7" s="170">
        <f t="shared" si="1"/>
        <v>0</v>
      </c>
      <c r="AB7" s="314" t="str">
        <f t="shared" si="2"/>
        <v>Nickel</v>
      </c>
    </row>
    <row r="8" spans="1:34" s="170" customFormat="1" ht="25.2">
      <c r="A8" s="198"/>
      <c r="B8" s="304" t="s">
        <v>18642</v>
      </c>
      <c r="C8" s="152" t="s">
        <v>281</v>
      </c>
      <c r="D8" s="149" t="s">
        <v>281</v>
      </c>
      <c r="E8" s="149" t="s">
        <v>95</v>
      </c>
      <c r="F8" s="149"/>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CA</v>
      </c>
      <c r="T8" s="155" t="str">
        <f ca="1">IF(B8="","",IF(ISERROR(MATCH($J8,SorP!$B$1:$B$6226,0)),"",INDIRECT("'SorP'!$A$"&amp;MATCH($S8&amp;$J8,SorP!C:C,0))))</f>
        <v/>
      </c>
      <c r="U8" s="168"/>
      <c r="V8" s="169" t="e">
        <f>IF(C8="",NA(),MATCH($B8&amp;$C8,'Smelter Look-up'!$J:$J,0))</f>
        <v>#N/A</v>
      </c>
      <c r="X8" s="170">
        <f t="shared" si="1"/>
        <v>0</v>
      </c>
      <c r="AB8" s="314" t="str">
        <f t="shared" si="2"/>
        <v>Nickel</v>
      </c>
    </row>
    <row r="9" spans="1:34" s="170" customFormat="1" ht="20.399999999999999">
      <c r="A9" s="198"/>
      <c r="B9" s="304" t="s">
        <v>18642</v>
      </c>
      <c r="C9" s="152" t="s">
        <v>20062</v>
      </c>
      <c r="D9" s="149" t="s">
        <v>20062</v>
      </c>
      <c r="E9" s="149" t="s">
        <v>20063</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NO</v>
      </c>
      <c r="T9" s="155" t="str">
        <f ca="1">IF(B9="","",IF(ISERROR(MATCH($J9,SorP!$B$1:$B$6226,0)),"",INDIRECT("'SorP'!$A$"&amp;MATCH($S9&amp;$J9,SorP!C:C,0))))</f>
        <v/>
      </c>
      <c r="U9" s="168"/>
      <c r="V9" s="169" t="e">
        <f>IF(C9="",NA(),MATCH($B9&amp;$C9,'Smelter Look-up'!$J:$J,0))</f>
        <v>#N/A</v>
      </c>
      <c r="X9" s="170">
        <f t="shared" si="1"/>
        <v>0</v>
      </c>
      <c r="AB9" s="314" t="str">
        <f t="shared" si="2"/>
        <v>Nickel</v>
      </c>
    </row>
    <row r="10" spans="1:34" s="170" customFormat="1" ht="20.399999999999999">
      <c r="A10" s="198"/>
      <c r="B10" s="304" t="s">
        <v>18642</v>
      </c>
      <c r="C10" s="152" t="s">
        <v>20064</v>
      </c>
      <c r="D10" s="149" t="s">
        <v>20064</v>
      </c>
      <c r="E10" s="149" t="s">
        <v>116</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NO</v>
      </c>
      <c r="T10" s="155" t="str">
        <f ca="1">IF(B10="","",IF(ISERROR(MATCH($J10,SorP!$B$1:$B$6226,0)),"",INDIRECT("'SorP'!$A$"&amp;MATCH($S10&amp;$J10,SorP!C:C,0))))</f>
        <v/>
      </c>
      <c r="U10" s="168"/>
      <c r="V10" s="169" t="e">
        <f>IF(C10="",NA(),MATCH($B10&amp;$C10,'Smelter Look-up'!$J:$J,0))</f>
        <v>#N/A</v>
      </c>
      <c r="X10" s="170">
        <f t="shared" si="1"/>
        <v>0</v>
      </c>
      <c r="AB10" s="314" t="str">
        <f t="shared" si="2"/>
        <v>Nickel</v>
      </c>
    </row>
    <row r="11" spans="1:34" s="170" customFormat="1" ht="25.2">
      <c r="A11" s="199"/>
      <c r="B11" s="304" t="s">
        <v>18642</v>
      </c>
      <c r="C11" s="152" t="s">
        <v>12059</v>
      </c>
      <c r="D11" s="149" t="s">
        <v>12059</v>
      </c>
      <c r="E11" s="149" t="s">
        <v>133</v>
      </c>
      <c r="F11" s="149" t="str">
        <f ca="1">IF(ISERROR($V11),"",OFFSET('Smelter Look-up'!$E$4,$V11-4,0))</f>
        <v>CID004055</v>
      </c>
      <c r="G11" s="149" t="str">
        <f ca="1">IF(C11=$X$4,"Enter smelter details",IF(ISERROR($V11),"",OFFSET('Smelter Look-up'!$F$4,$V11-4,0)))</f>
        <v>RMI</v>
      </c>
      <c r="H11" s="206">
        <f ca="1">IF(ISERROR($V11),"",OFFSET('Smelter Look-up'!$G$4,$V11-4,0))</f>
        <v>0</v>
      </c>
      <c r="I11" s="207" t="str">
        <f ca="1">IF(ISERROR($V11),"",OFFSET('Smelter Look-up'!$H$4,$V11-4,0))</f>
        <v>Niihama</v>
      </c>
      <c r="J11" s="207" t="str">
        <f ca="1">IF(ISERROR($V11),"",OFFSET('Smelter Look-up'!$I$4,$V11-4,0))</f>
        <v>Ehime</v>
      </c>
      <c r="K11" s="150"/>
      <c r="L11" s="150"/>
      <c r="M11" s="150"/>
      <c r="N11" s="150"/>
      <c r="O11" s="150"/>
      <c r="P11" s="209"/>
      <c r="Q11" s="151"/>
      <c r="R11" s="149" t="str">
        <f ca="1">IF(ISERROR($V11),"",OFFSET('Smelter Look-up'!$C$4,$V11-4,0)&amp;"")</f>
        <v>Niihama Nickel Refinery, Sumitomo Metal Mining</v>
      </c>
      <c r="S11" s="155" t="str">
        <f t="shared" ca="1" si="0"/>
        <v>JP</v>
      </c>
      <c r="T11" s="155" t="str">
        <f ca="1">IF(B11="","",IF(ISERROR(MATCH($J11,SorP!$B$1:$B$6226,0)),"",INDIRECT("'SorP'!$A$"&amp;MATCH($S11&amp;$J11,SorP!C:C,0))))</f>
        <v>JP-38</v>
      </c>
      <c r="U11" s="168"/>
      <c r="V11" s="169">
        <f>IF(C11="",NA(),MATCH($B11&amp;$C11,'Smelter Look-up'!$J:$J,0))</f>
        <v>415</v>
      </c>
      <c r="X11" s="170">
        <f t="shared" si="1"/>
        <v>0</v>
      </c>
      <c r="AB11" s="314" t="str">
        <f t="shared" si="2"/>
        <v>Nickel</v>
      </c>
    </row>
    <row r="12" spans="1:34" s="170" customFormat="1" ht="20.399999999999999">
      <c r="A12" s="198"/>
      <c r="B12" s="304" t="s">
        <v>18642</v>
      </c>
      <c r="C12" s="152" t="s">
        <v>18777</v>
      </c>
      <c r="D12" s="149" t="s">
        <v>18777</v>
      </c>
      <c r="E12" s="149" t="s">
        <v>20065</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CA</v>
      </c>
      <c r="T12" s="155" t="str">
        <f ca="1">IF(B12="","",IF(ISERROR(MATCH($J12,SorP!$B$1:$B$6226,0)),"",INDIRECT("'SorP'!$A$"&amp;MATCH($S12&amp;$J12,SorP!C:C,0))))</f>
        <v/>
      </c>
      <c r="U12" s="168"/>
      <c r="V12" s="169" t="e">
        <f>IF(C12="",NA(),MATCH($B12&amp;$C12,'Smelter Look-up'!$J:$J,0))</f>
        <v>#N/A</v>
      </c>
      <c r="X12" s="170">
        <f t="shared" si="1"/>
        <v>0</v>
      </c>
      <c r="AB12" s="314" t="str">
        <f t="shared" si="2"/>
        <v>Nickel</v>
      </c>
    </row>
    <row r="13" spans="1:34" s="170" customFormat="1" ht="37.799999999999997">
      <c r="A13" s="198"/>
      <c r="B13" s="304" t="s">
        <v>18642</v>
      </c>
      <c r="C13" s="152" t="s">
        <v>18889</v>
      </c>
      <c r="D13" s="149" t="s">
        <v>18889</v>
      </c>
      <c r="E13" s="149" t="s">
        <v>156</v>
      </c>
      <c r="F13" s="149" t="str">
        <f ca="1">IF(ISERROR($V13),"",OFFSET('Smelter Look-up'!$E$4,$V13-4,0))</f>
        <v>CID004618</v>
      </c>
      <c r="G13" s="149" t="str">
        <f ca="1">IF(C13=$X$4,"Enter smelter details",IF(ISERROR($V13),"",OFFSET('Smelter Look-up'!$F$4,$V13-4,0)))</f>
        <v>RMI</v>
      </c>
      <c r="H13" s="206">
        <f ca="1">IF(ISERROR($V13),"",OFFSET('Smelter Look-up'!$G$4,$V13-4,0))</f>
        <v>0</v>
      </c>
      <c r="I13" s="207" t="str">
        <f ca="1">IF(ISERROR($V13),"",OFFSET('Smelter Look-up'!$H$4,$V13-4,0))</f>
        <v>Widnes</v>
      </c>
      <c r="J13" s="207" t="str">
        <f ca="1">IF(ISERROR($V13),"",OFFSET('Smelter Look-up'!$I$4,$V13-4,0))</f>
        <v>Cheshire West and Chester</v>
      </c>
      <c r="K13" s="150"/>
      <c r="L13" s="150"/>
      <c r="M13" s="150"/>
      <c r="N13" s="150"/>
      <c r="O13" s="150"/>
      <c r="P13" s="209"/>
      <c r="Q13" s="151"/>
      <c r="R13" s="149" t="str">
        <f ca="1">IF(ISERROR($V13),"",OFFSET('Smelter Look-up'!$C$4,$V13-4,0)&amp;"")</f>
        <v>IconiChem</v>
      </c>
      <c r="S13" s="155" t="str">
        <f t="shared" ref="S13:S63" ca="1" si="3">IF(B13="","",IF(ISERROR(MATCH($E13,CL,0)),"Unknown",INDIRECT("'C'!$A$"&amp;MATCH($E13,CL,0)+1)))</f>
        <v>GB</v>
      </c>
      <c r="T13" s="155" t="str">
        <f ca="1">IF(B13="","",IF(ISERROR(MATCH($J13,SorP!$B$1:$B$6226,0)),"",INDIRECT("'SorP'!$A$"&amp;MATCH($S13&amp;$J13,SorP!C:C,0))))</f>
        <v>GB-CHW</v>
      </c>
      <c r="U13" s="168"/>
      <c r="V13" s="169">
        <f>IF(C13="",NA(),MATCH($B13&amp;$C13,'Smelter Look-up'!$J:$J,0))</f>
        <v>396</v>
      </c>
      <c r="X13" s="170">
        <f t="shared" ref="X13:X62" si="4">IF(AND(C13="Smelter not listed",OR(LEN(D13)=0,LEN(E13)=0)),1,0)</f>
        <v>0</v>
      </c>
      <c r="AB13" s="314" t="str">
        <f t="shared" ref="AB13:AB69" si="5">IF(C13="","",B13)</f>
        <v>Nickel</v>
      </c>
    </row>
    <row r="14" spans="1:34" s="170" customFormat="1" ht="20.399999999999999">
      <c r="A14" s="199"/>
      <c r="B14" s="304" t="s">
        <v>18642</v>
      </c>
      <c r="C14" s="152" t="s">
        <v>20066</v>
      </c>
      <c r="D14" s="149" t="s">
        <v>20066</v>
      </c>
      <c r="E14" s="149" t="s">
        <v>20065</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CA</v>
      </c>
      <c r="T14" s="155" t="str">
        <f ca="1">IF(B14="","",IF(ISERROR(MATCH($J14,SorP!$B$1:$B$6226,0)),"",INDIRECT("'SorP'!$A$"&amp;MATCH($S14&amp;$J14,SorP!C:C,0))))</f>
        <v/>
      </c>
      <c r="U14" s="168"/>
      <c r="V14" s="169" t="e">
        <f>IF(C14="",NA(),MATCH($B14&amp;$C14,'Smelter Look-up'!$J:$J,0))</f>
        <v>#N/A</v>
      </c>
      <c r="X14" s="170">
        <f t="shared" si="4"/>
        <v>0</v>
      </c>
      <c r="AB14" s="314" t="str">
        <f t="shared" si="5"/>
        <v>Nickel</v>
      </c>
    </row>
    <row r="15" spans="1:34" s="170" customFormat="1" ht="20.399999999999999">
      <c r="A15" s="199"/>
      <c r="B15" s="304" t="s">
        <v>18641</v>
      </c>
      <c r="C15" s="152" t="s">
        <v>20067</v>
      </c>
      <c r="D15" s="149" t="s">
        <v>20068</v>
      </c>
      <c r="E15" s="149" t="s">
        <v>20069</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JP</v>
      </c>
      <c r="T15" s="155" t="str">
        <f ca="1">IF(B15="","",IF(ISERROR(MATCH($J15,SorP!$B$1:$B$6226,0)),"",INDIRECT("'SorP'!$A$"&amp;MATCH($S15&amp;$J15,SorP!C:C,0))))</f>
        <v/>
      </c>
      <c r="U15" s="168"/>
      <c r="V15" s="169" t="e">
        <f>IF(C15="",NA(),MATCH($B15&amp;$C15,'Smelter Look-up'!$J:$J,0))</f>
        <v>#N/A</v>
      </c>
      <c r="X15" s="170">
        <f t="shared" si="4"/>
        <v>0</v>
      </c>
      <c r="AB15" s="314" t="str">
        <f t="shared" si="5"/>
        <v>Copper</v>
      </c>
    </row>
    <row r="16" spans="1:34" s="170" customFormat="1" ht="20.399999999999999">
      <c r="A16" s="198"/>
      <c r="B16" s="304" t="s">
        <v>18641</v>
      </c>
      <c r="C16" s="152" t="s">
        <v>20070</v>
      </c>
      <c r="D16" s="149" t="s">
        <v>20070</v>
      </c>
      <c r="E16" s="149" t="s">
        <v>1394</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CL</v>
      </c>
      <c r="T16" s="155" t="str">
        <f ca="1">IF(B16="","",IF(ISERROR(MATCH($J16,SorP!$B$1:$B$6226,0)),"",INDIRECT("'SorP'!$A$"&amp;MATCH($S16&amp;$J16,SorP!C:C,0))))</f>
        <v/>
      </c>
      <c r="U16" s="168"/>
      <c r="V16" s="169" t="e">
        <f>IF(C16="",NA(),MATCH($B16&amp;$C16,'Smelter Look-up'!$J:$J,0))</f>
        <v>#N/A</v>
      </c>
      <c r="X16" s="170">
        <f t="shared" si="4"/>
        <v>0</v>
      </c>
      <c r="AB16" s="314" t="str">
        <f t="shared" si="5"/>
        <v>Copper</v>
      </c>
    </row>
    <row r="17" spans="1:28" s="170" customFormat="1" ht="25.2">
      <c r="A17" s="198"/>
      <c r="B17" s="304" t="s">
        <v>18641</v>
      </c>
      <c r="C17" s="152" t="s">
        <v>18773</v>
      </c>
      <c r="D17" s="149" t="s">
        <v>18773</v>
      </c>
      <c r="E17" s="149" t="s">
        <v>133</v>
      </c>
      <c r="F17" s="149" t="str">
        <f ca="1">IF(ISERROR($V17),"",OFFSET('Smelter Look-up'!$E$4,$V17-4,0))</f>
        <v>CID003878</v>
      </c>
      <c r="G17" s="149" t="str">
        <f ca="1">IF(C17=$X$4,"Enter smelter details",IF(ISERROR($V17),"",OFFSET('Smelter Look-up'!$F$4,$V17-4,0)))</f>
        <v>RMI</v>
      </c>
      <c r="H17" s="206">
        <f ca="1">IF(ISERROR($V17),"",OFFSET('Smelter Look-up'!$G$4,$V17-4,0))</f>
        <v>0</v>
      </c>
      <c r="I17" s="207" t="str">
        <f ca="1">IF(ISERROR($V17),"",OFFSET('Smelter Look-up'!$H$4,$V17-4,0))</f>
        <v>Saijyo</v>
      </c>
      <c r="J17" s="207" t="str">
        <f ca="1">IF(ISERROR($V17),"",OFFSET('Smelter Look-up'!$I$4,$V17-4,0))</f>
        <v>Ehime</v>
      </c>
      <c r="K17" s="150"/>
      <c r="L17" s="150"/>
      <c r="M17" s="150"/>
      <c r="N17" s="150"/>
      <c r="O17" s="150"/>
      <c r="P17" s="209"/>
      <c r="Q17" s="151"/>
      <c r="R17" s="149" t="str">
        <f ca="1">IF(ISERROR($V17),"",OFFSET('Smelter Look-up'!$C$4,$V17-4,0)&amp;"")</f>
        <v>Toyo Smelter &amp; Refinery, Sumitomo Metal Mining</v>
      </c>
      <c r="S17" s="155" t="str">
        <f t="shared" ca="1" si="3"/>
        <v>JP</v>
      </c>
      <c r="T17" s="155" t="str">
        <f ca="1">IF(B17="","",IF(ISERROR(MATCH($J17,SorP!$B$1:$B$6226,0)),"",INDIRECT("'SorP'!$A$"&amp;MATCH($S17&amp;$J17,SorP!C:C,0))))</f>
        <v>JP-38</v>
      </c>
      <c r="U17" s="168"/>
      <c r="V17" s="169">
        <f>IF(C17="",NA(),MATCH($B17&amp;$C17,'Smelter Look-up'!$J:$J,0))</f>
        <v>269</v>
      </c>
      <c r="X17" s="170">
        <f t="shared" si="4"/>
        <v>0</v>
      </c>
      <c r="AB17" s="314" t="str">
        <f t="shared" si="5"/>
        <v>Copper</v>
      </c>
    </row>
    <row r="18" spans="1:28" s="170" customFormat="1" ht="20.399999999999999">
      <c r="A18" s="198"/>
      <c r="B18" s="304" t="s">
        <v>18641</v>
      </c>
      <c r="C18" s="152" t="s">
        <v>20071</v>
      </c>
      <c r="D18" s="149" t="s">
        <v>20071</v>
      </c>
      <c r="E18" s="149" t="s">
        <v>20072</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ID</v>
      </c>
      <c r="T18" s="155" t="str">
        <f ca="1">IF(B18="","",IF(ISERROR(MATCH($J18,SorP!$B$1:$B$6226,0)),"",INDIRECT("'SorP'!$A$"&amp;MATCH($S18&amp;$J18,SorP!C:C,0))))</f>
        <v/>
      </c>
      <c r="U18" s="168"/>
      <c r="V18" s="169" t="e">
        <f>IF(C18="",NA(),MATCH($B18&amp;$C18,'Smelter Look-up'!$J:$J,0))</f>
        <v>#N/A</v>
      </c>
      <c r="X18" s="170">
        <f t="shared" si="4"/>
        <v>0</v>
      </c>
      <c r="AB18" s="314" t="str">
        <f t="shared" si="5"/>
        <v>Copper</v>
      </c>
    </row>
    <row r="19" spans="1:28" s="170" customFormat="1" ht="25.2">
      <c r="A19" s="198"/>
      <c r="B19" s="304" t="s">
        <v>18641</v>
      </c>
      <c r="C19" s="152" t="s">
        <v>18702</v>
      </c>
      <c r="D19" s="149" t="s">
        <v>18702</v>
      </c>
      <c r="E19" s="149" t="s">
        <v>133</v>
      </c>
      <c r="F19" s="149" t="str">
        <f ca="1">IF(ISERROR($V19),"",OFFSET('Smelter Look-up'!$E$4,$V19-4,0))</f>
        <v>CID003996</v>
      </c>
      <c r="G19" s="149" t="str">
        <f ca="1">IF(C19=$X$4,"Enter smelter details",IF(ISERROR($V19),"",OFFSET('Smelter Look-up'!$F$4,$V19-4,0)))</f>
        <v>RMI</v>
      </c>
      <c r="H19" s="206">
        <f ca="1">IF(ISERROR($V19),"",OFFSET('Smelter Look-up'!$G$4,$V19-4,0))</f>
        <v>0</v>
      </c>
      <c r="I19" s="207" t="str">
        <f ca="1">IF(ISERROR($V19),"",OFFSET('Smelter Look-up'!$H$4,$V19-4,0))</f>
        <v>Hitachi-shi</v>
      </c>
      <c r="J19" s="207" t="str">
        <f ca="1">IF(ISERROR($V19),"",OFFSET('Smelter Look-up'!$I$4,$V19-4,0))</f>
        <v>Ibaraki</v>
      </c>
      <c r="K19" s="150"/>
      <c r="L19" s="150"/>
      <c r="M19" s="150"/>
      <c r="N19" s="150"/>
      <c r="O19" s="150"/>
      <c r="P19" s="209"/>
      <c r="Q19" s="151"/>
      <c r="R19" s="149" t="str">
        <f ca="1">IF(ISERROR($V19),"",OFFSET('Smelter Look-up'!$C$4,$V19-4,0)&amp;"")</f>
        <v>JX Nippon Mining &amp; Metals Co., Ltd. Hitachi</v>
      </c>
      <c r="S19" s="155" t="str">
        <f t="shared" ca="1" si="3"/>
        <v>JP</v>
      </c>
      <c r="T19" s="155" t="str">
        <f ca="1">IF(B19="","",IF(ISERROR(MATCH($J19,SorP!$B$1:$B$6226,0)),"",INDIRECT("'SorP'!$A$"&amp;MATCH($S19&amp;$J19,SorP!C:C,0))))</f>
        <v>JP-08</v>
      </c>
      <c r="U19" s="168"/>
      <c r="V19" s="169">
        <f>IF(C19="",NA(),MATCH($B19&amp;$C19,'Smelter Look-up'!$J:$J,0))</f>
        <v>211</v>
      </c>
      <c r="X19" s="170">
        <f t="shared" si="4"/>
        <v>0</v>
      </c>
      <c r="AB19" s="314" t="str">
        <f t="shared" si="5"/>
        <v>Copper</v>
      </c>
    </row>
    <row r="20" spans="1:28" s="170" customFormat="1" ht="20.399999999999999">
      <c r="A20" s="199"/>
      <c r="B20" s="304" t="s">
        <v>18641</v>
      </c>
      <c r="C20" s="152" t="s">
        <v>20073</v>
      </c>
      <c r="D20" s="149" t="s">
        <v>20073</v>
      </c>
      <c r="E20" s="149" t="s">
        <v>20074</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CL</v>
      </c>
      <c r="T20" s="155" t="str">
        <f ca="1">IF(B20="","",IF(ISERROR(MATCH($J20,SorP!$B$1:$B$6226,0)),"",INDIRECT("'SorP'!$A$"&amp;MATCH($S20&amp;$J20,SorP!C:C,0))))</f>
        <v/>
      </c>
      <c r="U20" s="168"/>
      <c r="V20" s="169" t="e">
        <f>IF(C20="",NA(),MATCH($B20&amp;$C20,'Smelter Look-up'!$J:$J,0))</f>
        <v>#N/A</v>
      </c>
      <c r="X20" s="170">
        <f t="shared" si="4"/>
        <v>0</v>
      </c>
      <c r="AB20" s="314" t="str">
        <f t="shared" si="5"/>
        <v>Copper</v>
      </c>
    </row>
    <row r="21" spans="1:28" s="170" customFormat="1" ht="20.399999999999999">
      <c r="A21" s="198"/>
      <c r="B21" s="304" t="s">
        <v>18641</v>
      </c>
      <c r="C21" s="152" t="s">
        <v>20075</v>
      </c>
      <c r="D21" s="149" t="s">
        <v>20075</v>
      </c>
      <c r="E21" s="149" t="s">
        <v>20076</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AU</v>
      </c>
      <c r="T21" s="155" t="str">
        <f ca="1">IF(B21="","",IF(ISERROR(MATCH($J21,SorP!$B$1:$B$6226,0)),"",INDIRECT("'SorP'!$A$"&amp;MATCH($S21&amp;$J21,SorP!C:C,0))))</f>
        <v/>
      </c>
      <c r="U21" s="168"/>
      <c r="V21" s="169" t="e">
        <f>IF(C21="",NA(),MATCH($B21&amp;$C21,'Smelter Look-up'!$J:$J,0))</f>
        <v>#N/A</v>
      </c>
      <c r="X21" s="170">
        <f t="shared" si="4"/>
        <v>0</v>
      </c>
      <c r="AB21" s="314" t="str">
        <f t="shared" si="5"/>
        <v>Copper</v>
      </c>
    </row>
    <row r="22" spans="1:28" s="170" customFormat="1" ht="20.399999999999999">
      <c r="A22" s="198"/>
      <c r="B22" s="304" t="s">
        <v>18641</v>
      </c>
      <c r="C22" s="152" t="s">
        <v>20077</v>
      </c>
      <c r="D22" s="149" t="s">
        <v>20077</v>
      </c>
      <c r="E22" s="149" t="s">
        <v>20078</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PH</v>
      </c>
      <c r="T22" s="155" t="str">
        <f ca="1">IF(B22="","",IF(ISERROR(MATCH($J22,SorP!$B$1:$B$6226,0)),"",INDIRECT("'SorP'!$A$"&amp;MATCH($S22&amp;$J22,SorP!C:C,0))))</f>
        <v/>
      </c>
      <c r="U22" s="168"/>
      <c r="V22" s="169" t="e">
        <f>IF(C22="",NA(),MATCH($B22&amp;$C22,'Smelter Look-up'!$J:$J,0))</f>
        <v>#N/A</v>
      </c>
      <c r="X22" s="170">
        <f t="shared" si="4"/>
        <v>0</v>
      </c>
      <c r="AB22" s="314" t="str">
        <f t="shared" si="5"/>
        <v>Copper</v>
      </c>
    </row>
    <row r="23" spans="1:28" s="170" customFormat="1" ht="20.399999999999999">
      <c r="A23" s="198"/>
      <c r="B23" s="304" t="s">
        <v>18641</v>
      </c>
      <c r="C23" s="152" t="s">
        <v>18777</v>
      </c>
      <c r="D23" s="149" t="s">
        <v>18777</v>
      </c>
      <c r="E23" s="149" t="s">
        <v>95</v>
      </c>
      <c r="F23" s="149" t="str">
        <f ca="1">IF(ISERROR($V23),"",OFFSET('Smelter Look-up'!$E$4,$V23-4,0))</f>
        <v>CID004428</v>
      </c>
      <c r="G23" s="149" t="str">
        <f ca="1">IF(C23=$X$4,"Enter smelter details",IF(ISERROR($V23),"",OFFSET('Smelter Look-up'!$F$4,$V23-4,0)))</f>
        <v>RMI</v>
      </c>
      <c r="H23" s="206">
        <f ca="1">IF(ISERROR($V23),"",OFFSET('Smelter Look-up'!$G$4,$V23-4,0))</f>
        <v>0</v>
      </c>
      <c r="I23" s="207" t="str">
        <f ca="1">IF(ISERROR($V23),"",OFFSET('Smelter Look-up'!$H$4,$V23-4,0))</f>
        <v>Sudbury</v>
      </c>
      <c r="J23" s="207" t="str">
        <f ca="1">IF(ISERROR($V23),"",OFFSET('Smelter Look-up'!$I$4,$V23-4,0))</f>
        <v>Ontario</v>
      </c>
      <c r="K23" s="150"/>
      <c r="L23" s="150"/>
      <c r="M23" s="150"/>
      <c r="N23" s="150"/>
      <c r="O23" s="150"/>
      <c r="P23" s="209"/>
      <c r="Q23" s="151"/>
      <c r="R23" s="149" t="str">
        <f ca="1">IF(ISERROR($V23),"",OFFSET('Smelter Look-up'!$C$4,$V23-4,0)&amp;"")</f>
        <v>Vale Copper Cliff Nickel Refinery</v>
      </c>
      <c r="S23" s="155" t="str">
        <f t="shared" ca="1" si="3"/>
        <v>CA</v>
      </c>
      <c r="T23" s="155" t="str">
        <f ca="1">IF(B23="","",IF(ISERROR(MATCH($J23,SorP!$B$1:$B$6226,0)),"",INDIRECT("'SorP'!$A$"&amp;MATCH($S23&amp;$J23,SorP!C:C,0))))</f>
        <v>CA-ON</v>
      </c>
      <c r="U23" s="168"/>
      <c r="V23" s="169">
        <f>IF(C23="",NA(),MATCH($B23&amp;$C23,'Smelter Look-up'!$J:$J,0))</f>
        <v>271</v>
      </c>
      <c r="X23" s="170">
        <f t="shared" si="4"/>
        <v>0</v>
      </c>
      <c r="AB23" s="314" t="str">
        <f t="shared" si="5"/>
        <v>Copper</v>
      </c>
    </row>
    <row r="24" spans="1:28" s="170" customFormat="1" ht="25.2">
      <c r="A24" s="155"/>
      <c r="B24" s="304" t="s">
        <v>18641</v>
      </c>
      <c r="C24" s="152" t="s">
        <v>20079</v>
      </c>
      <c r="D24" s="149" t="s">
        <v>20079</v>
      </c>
      <c r="E24" s="149" t="s">
        <v>76</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TW</v>
      </c>
      <c r="T24" s="155" t="str">
        <f ca="1">IF(B24="","",IF(ISERROR(MATCH($J24,SorP!$B$1:$B$6226,0)),"",INDIRECT("'SorP'!$A$"&amp;MATCH($S24&amp;$J24,SorP!C:C,0))))</f>
        <v/>
      </c>
      <c r="U24" s="168"/>
      <c r="V24" s="169" t="e">
        <f>IF(C24="",NA(),MATCH($B24&amp;$C24,'Smelter Look-up'!$J:$J,0))</f>
        <v>#N/A</v>
      </c>
      <c r="X24" s="170">
        <f t="shared" si="4"/>
        <v>0</v>
      </c>
      <c r="AB24" s="314" t="str">
        <f t="shared" si="5"/>
        <v>Copper</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在提交报告给客户检查本报告红色提示内容前， 请确保所有必填栏目已填写完成。</v>
      </c>
      <c r="B1" s="471"/>
      <c r="C1" s="471"/>
      <c r="D1" s="108" t="str">
        <f ca="1">OFFSET(L!$C$1,MATCH("Checker"&amp;ADDRESS(ROW(),COLUMN(),4),L!$A:$A,0)-1,SL,,)</f>
        <v>待完成的必填栏目</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EXCEL CELL ELECTRONIC CO.,LTD.</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1.9"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1.9" customHeight="1">
      <c r="A8" s="80">
        <f>Declaration!B14</f>
        <v>0</v>
      </c>
      <c r="B8" s="79"/>
      <c r="C8" s="79"/>
      <c r="D8" s="85"/>
      <c r="E8" s="16"/>
      <c r="F8" s="83"/>
      <c r="G8" s="62"/>
      <c r="H8" s="63"/>
      <c r="I8" s="131"/>
    </row>
    <row r="9" spans="1:10" ht="39">
      <c r="A9" s="135" t="str">
        <f ca="1">Declaration!B19</f>
        <v>联系人姓名 (*):</v>
      </c>
      <c r="B9" s="356" t="str">
        <f>Declaration!D19</f>
        <v>Y.C.Li</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gp@mail.ece.com.tw</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886 4-23598668</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Rory Tsai</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a25014@intra.ece.com.tw</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1.9" customHeight="1">
      <c r="A14" s="80"/>
      <c r="B14" s="79"/>
      <c r="C14" s="79"/>
      <c r="D14" s="85"/>
      <c r="E14" s="16" t="s">
        <v>15</v>
      </c>
      <c r="F14" s="83"/>
      <c r="G14" s="62"/>
      <c r="H14" s="63">
        <f>F14*G14</f>
        <v>0</v>
      </c>
      <c r="I14" s="131"/>
    </row>
    <row r="15" spans="1:10" ht="39">
      <c r="A15" s="80" t="str">
        <f ca="1">Declaration!B26</f>
        <v>授权日期 (*):</v>
      </c>
      <c r="B15" s="81">
        <f>Declaration!D26</f>
        <v>45819</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4.9" customHeight="1">
      <c r="A16" s="79" t="str">
        <f ca="1">Declaration!B29</f>
        <v>1) 是否在产品或生产流程中有意添加或使用任何指定矿产？ (*)</v>
      </c>
      <c r="B16" s="82"/>
      <c r="C16" s="82"/>
      <c r="D16" s="86"/>
      <c r="E16" s="16" t="s">
        <v>16</v>
      </c>
      <c r="F16" s="83"/>
      <c r="H16" s="15">
        <f t="shared" si="2"/>
        <v>0</v>
      </c>
    </row>
    <row r="17" spans="1:10" ht="24.9" customHeight="1">
      <c r="A17" s="80" t="str">
        <f>Declaration!B30</f>
        <v>Cobalt(*)</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 customHeight="1">
      <c r="A18" s="80" t="str">
        <f>Declaration!B31</f>
        <v>Copper(*)</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 customHeight="1">
      <c r="A22" s="80" t="str">
        <f>Declaration!B35</f>
        <v>Nickel(*)</v>
      </c>
      <c r="B22" s="79" t="str">
        <f>Declaration!D35</f>
        <v>Yes</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Nickel(*)</v>
      </c>
      <c r="B33" s="79" t="str">
        <f>Declaration!D47</f>
        <v>Yes</v>
      </c>
      <c r="C33" s="136" t="str">
        <f t="shared" ca="1" si="9"/>
        <v>填写</v>
      </c>
      <c r="D33" s="316"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Nickel(*)</v>
      </c>
      <c r="B44" s="79" t="str">
        <f>Declaration!D59</f>
        <v>No</v>
      </c>
      <c r="C44" s="136" t="str">
        <f t="shared" ca="1" si="3"/>
        <v>填写</v>
      </c>
      <c r="D44" s="318"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8"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百分之多少的相关供应商已对贵公司
的供应链调查提供答复？(*)</v>
      </c>
      <c r="B60" s="82"/>
      <c r="C60" s="82"/>
      <c r="D60" s="86"/>
      <c r="E60" s="16" t="s">
        <v>15</v>
      </c>
      <c r="F60" s="83"/>
    </row>
    <row r="61" spans="1:10" ht="26.4">
      <c r="A61" s="80" t="str">
        <f>Declaration!B78</f>
        <v>Cobalt(*)</v>
      </c>
      <c r="B61" s="79" t="str">
        <f>Declaration!D78</f>
        <v>100%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Copper(*)</v>
      </c>
      <c r="B62" s="79" t="str">
        <f>Declaration!D79</f>
        <v>100%</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Nickel(*)</v>
      </c>
      <c r="B66" s="79" t="str">
        <f>Declaration!D83</f>
        <v>100%</v>
      </c>
      <c r="C66" s="136" t="str">
        <f t="shared" ca="1" si="3"/>
        <v>填写</v>
      </c>
      <c r="D66" s="319"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您是否识别出为贵公司的供应链供应指定矿产的所有冶炼厂或加工厂？(*)</v>
      </c>
      <c r="B71" s="82"/>
      <c r="C71" s="82"/>
      <c r="D71" s="86"/>
      <c r="E71" s="16" t="s">
        <v>13</v>
      </c>
      <c r="F71" s="83"/>
    </row>
    <row r="72" spans="1:10" ht="51.6">
      <c r="A72" s="80" t="str">
        <f>Declaration!B90</f>
        <v>Cobalt(*)</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Copper(*)</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Nickel(*)</v>
      </c>
      <c r="B77" s="79" t="str">
        <f>Declaration!D95</f>
        <v>Yes</v>
      </c>
      <c r="C77" s="136" t="str">
        <f t="shared" ca="1" si="31"/>
        <v>填写</v>
      </c>
      <c r="D77" s="319"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贵公司收到的所有适用冶炼厂或加工厂信息是否已在此申报中报告？(*)</v>
      </c>
      <c r="B82" s="82"/>
      <c r="C82" s="82"/>
      <c r="D82" s="86"/>
      <c r="E82" s="16" t="s">
        <v>16</v>
      </c>
      <c r="F82" s="83"/>
    </row>
    <row r="83" spans="1:10" ht="41.4" customHeight="1">
      <c r="A83" s="80" t="str">
        <f>Declaration!B102</f>
        <v>Cobalt(*)</v>
      </c>
      <c r="B83" s="79" t="str">
        <f>Declaration!D102</f>
        <v>Yes</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 customHeight="1">
      <c r="A84" s="80" t="str">
        <f>Declaration!B103</f>
        <v>Copper(*)</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 customHeight="1">
      <c r="A88" s="80" t="str">
        <f>Declaration!B107</f>
        <v>Nickel(*)</v>
      </c>
      <c r="B88" s="79" t="str">
        <f>Declaration!D107</f>
        <v>Yes</v>
      </c>
      <c r="C88" s="136" t="str">
        <f t="shared" ca="1" si="36"/>
        <v>填写</v>
      </c>
      <c r="D88" s="319"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 customHeight="1">
      <c r="A96" s="79" t="s">
        <v>53</v>
      </c>
      <c r="B96" s="79" t="str">
        <f>Declaration!G117</f>
        <v>https://www.ece.com.tw/zh-tw/2024-03-04-03-58-01/2024-03-05-00-12-47</v>
      </c>
      <c r="C96" s="79" t="str">
        <f ca="1">IF(H96=1,J96,I96)</f>
        <v>填写</v>
      </c>
      <c r="D96" s="322"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 when more processors are validated</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 when more processors are validated</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Yes, when more processors are validated</v>
      </c>
      <c r="C103" s="136" t="str">
        <f t="shared" ca="1" si="44"/>
        <v>填写</v>
      </c>
      <c r="D103" s="321"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No</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80"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 customHeight="1">
      <c r="A115" s="135" t="str">
        <f>Declaration!AA13</f>
        <v>Copper</v>
      </c>
      <c r="B115" s="79"/>
      <c r="C115" s="136" t="str">
        <f t="shared" ca="1" si="49"/>
        <v>填写</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 customHeight="1">
      <c r="A116" s="135" t="str">
        <f>Declaration!AA14</f>
        <v>Graphite</v>
      </c>
      <c r="B116" s="79"/>
      <c r="C116" s="136" t="str">
        <f t="shared" ca="1" si="49"/>
        <v>填写</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 customHeight="1">
      <c r="A117" s="135" t="str">
        <f>Declaration!AA15</f>
        <v>Lithium</v>
      </c>
      <c r="B117" s="79"/>
      <c r="C117" s="136" t="str">
        <f t="shared" ca="1" si="49"/>
        <v>填写</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 customHeight="1">
      <c r="A118" s="135" t="str">
        <f>Declaration!AA16</f>
        <v>Mica</v>
      </c>
      <c r="B118" s="79"/>
      <c r="C118" s="136" t="str">
        <f t="shared" ca="1" si="49"/>
        <v>填写</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 customHeight="1">
      <c r="A119" s="135" t="str">
        <f>Declaration!AA17</f>
        <v>Nickel</v>
      </c>
      <c r="B119" s="79"/>
      <c r="C119" s="136" t="str">
        <f t="shared" ca="1" si="49"/>
        <v>填写</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首先：</v>
      </c>
      <c r="C2" s="472" t="s">
        <v>19144</v>
      </c>
      <c r="D2" s="472" t="s">
        <v>19144</v>
      </c>
      <c r="E2" s="326"/>
      <c r="F2" s="326"/>
      <c r="G2" s="327"/>
      <c r="H2" s="473"/>
      <c r="I2" s="474"/>
      <c r="J2" s="474"/>
      <c r="K2" s="474"/>
      <c r="L2" s="474"/>
      <c r="M2" s="474"/>
      <c r="N2" s="328"/>
      <c r="O2" s="328"/>
    </row>
    <row r="3" spans="1:19" s="324" customFormat="1" ht="93.9" customHeight="1" thickBot="1">
      <c r="A3" s="360"/>
      <c r="B3" s="475"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24"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在“申报“工作表上选择报告等级为“产品（或产品目录）”项时才必须完成此栏。</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负责任矿物计划。保留所有权利。</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a54701f6-876b-4337-a24e-543e1bd311e6"/>
    <ds:schemaRef ds:uri="http://purl.org/dc/terms/"/>
    <ds:schemaRef ds:uri="http://purl.org/dc/dcmitype/"/>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1b346dad-8a15-4ce7-a19a-07d981b0c5e2"/>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李祐承</cp:lastModifiedBy>
  <cp:revision/>
  <dcterms:created xsi:type="dcterms:W3CDTF">2010-06-21T21:00:23Z</dcterms:created>
  <dcterms:modified xsi:type="dcterms:W3CDTF">2025-06-11T02:21:11Z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