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S:\Customer Service\Compliance Documents\Conflict Minerals\"/>
    </mc:Choice>
  </mc:AlternateContent>
  <xr:revisionPtr revIDLastSave="0" documentId="8_{B0DD6B7E-A120-4D0E-B977-464B2B20359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855" yWindow="3855" windowWidth="38700" windowHeight="153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<sst xmlns="http://schemas.openxmlformats.org/spreadsheetml/2006/main" count="22519" uniqueCount="15867">
  <si>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</si>
  <si>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</si>
  <si>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</si>
  <si>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</si>
  <si>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</si>
  <si>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</si>
  <si>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</si>
  <si>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</si>
  <si>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</si>
  <si>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</si>
  <si>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</si>
  <si>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</si>
  <si>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</si>
  <si>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</si>
  <si>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</si>
  <si>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</si>
  <si>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</si>
  <si>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</si>
  <si>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</si>
  <si>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</si>
  <si>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</si>
  <si>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</si>
  <si>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</si>
  <si>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</si>
  <si>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</si>
  <si>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</si>
  <si>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</si>
  <si>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</si>
  <si>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</si>
  <si>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</si>
  <si>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</si>
  <si>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</si>
  <si>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</si>
  <si>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</si>
  <si>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</si>
  <si>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</si>
  <si>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</si>
  <si>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</si>
  <si>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</si>
  <si>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</si>
  <si>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</si>
  <si>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</si>
  <si>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</si>
  <si>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</si>
  <si>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</si>
  <si>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</si>
  <si>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</si>
  <si>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</si>
  <si>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</si>
  <si>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</si>
  <si>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</si>
  <si>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</si>
  <si>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</si>
  <si>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</si>
  <si>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</si>
  <si>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</si>
  <si>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</si>
  <si>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</si>
  <si>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</si>
  <si>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</si>
  <si>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</si>
  <si>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</si>
  <si>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</si>
  <si>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</si>
  <si>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</si>
  <si>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</si>
  <si>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</si>
  <si>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</si>
  <si>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</si>
  <si>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</si>
  <si>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</si>
  <si>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</si>
  <si>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</si>
  <si>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</si>
  <si>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</si>
  <si>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</si>
  <si>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</si>
  <si>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</si>
  <si>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</si>
  <si>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</si>
  <si>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</si>
  <si>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</si>
  <si>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</si>
  <si>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</si>
  <si>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</si>
  <si>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</si>
  <si>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</si>
  <si>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</si>
  <si>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</si>
  <si>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</si>
  <si>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</si>
  <si>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</si>
  <si>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</si>
  <si>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</si>
  <si>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</si>
  <si>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</si>
  <si>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</si>
  <si>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</si>
  <si>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</si>
  <si>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</si>
  <si>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</si>
  <si>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</si>
  <si>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</si>
  <si>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</si>
  <si>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</si>
  <si>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</si>
  <si>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</si>
  <si>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</si>
  <si>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</si>
  <si>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</si>
  <si>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</si>
  <si>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</si>
  <si>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</si>
  <si>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</si>
  <si>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</si>
  <si>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</si>
  <si>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</si>
  <si>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</si>
  <si>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</si>
  <si>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</si>
  <si>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</si>
  <si>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</si>
  <si>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</si>
  <si>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</si>
  <si>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</si>
  <si>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</si>
  <si>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</si>
  <si>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</si>
  <si>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</si>
  <si>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</si>
  <si>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</si>
  <si>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</si>
  <si>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</si>
  <si>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</si>
  <si>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</si>
  <si>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</si>
  <si>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</si>
  <si>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</si>
  <si>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</si>
  <si>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</si>
  <si>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</si>
  <si>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</si>
  <si>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</si>
  <si>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</si>
  <si>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</si>
  <si>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</si>
  <si>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</si>
  <si>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</si>
  <si>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</si>
  <si>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</si>
  <si>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</si>
  <si>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</si>
  <si>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</si>
  <si>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</si>
  <si>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</si>
  <si>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</si>
  <si>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</si>
  <si>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</si>
  <si>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</si>
  <si>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</si>
  <si>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</si>
  <si>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</si>
  <si>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</si>
  <si>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</si>
  <si>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</si>
  <si>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</si>
  <si>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</si>
  <si>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</si>
  <si>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</si>
  <si>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</si>
  <si>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</si>
  <si>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</si>
  <si>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</si>
  <si>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</si>
  <si>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</si>
  <si>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</si>
  <si>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</si>
  <si>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</si>
  <si>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</si>
  <si>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</si>
  <si>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</si>
  <si>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</si>
  <si>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</si>
  <si>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</si>
  <si>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</si>
  <si>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</si>
  <si>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</si>
  <si>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</si>
  <si>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</si>
  <si>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</si>
  <si>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</si>
  <si>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</si>
  <si>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</si>
  <si>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</si>
  <si>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</si>
  <si>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</si>
  <si>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</si>
  <si>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</si>
  <si>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</si>
  <si>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</si>
  <si>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</si>
  <si>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</si>
  <si>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</si>
  <si>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</si>
  <si>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</si>
  <si>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</si>
  <si>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</si>
  <si>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</si>
  <si>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</si>
  <si>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</si>
  <si>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</si>
  <si>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</si>
  <si>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</si>
  <si>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</si>
  <si>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</si>
  <si>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</si>
  <si>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</si>
  <si>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</si>
  <si>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</si>
  <si>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</si>
  <si>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</si>
  <si>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</si>
  <si>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</si>
  <si>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</si>
  <si>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</si>
  <si>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</si>
  <si>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</si>
  <si>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</si>
  <si>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</si>
  <si>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</si>
  <si>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</si>
  <si>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</si>
  <si>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</si>
  <si>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</si>
  <si>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</si>
  <si>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</si>
  <si>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</si>
  <si>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</si>
  <si>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</si>
  <si>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</si>
  <si>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</si>
  <si>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</si>
  <si>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</si>
  <si>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</si>
  <si>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</si>
  <si>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</si>
  <si>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</si>
  <si>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</si>
  <si>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</si>
  <si>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</si>
  <si>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</si>
  <si>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</si>
  <si>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</si>
  <si>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</si>
  <si>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</si>
  <si>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</si>
  <si>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</si>
  <si>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</si>
  <si>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</si>
  <si>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</si>
  <si>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</si>
  <si>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</si>
  <si>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</si>
  <si>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</si>
  <si>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</si>
  <si>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</si>
  <si>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</si>
  <si>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</si>
  <si>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</si>
  <si>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</si>
  <si>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</si>
  <si>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</si>
  <si>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</si>
  <si>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</si>
  <si>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</si>
  <si>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</si>
  <si>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</si>
  <si>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</si>
  <si>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</si>
  <si>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</si>
  <si>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</si>
  <si>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</si>
  <si>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</si>
  <si>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</si>
  <si>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</si>
  <si>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</si>
  <si>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</si>
  <si>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</si>
  <si>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</si>
  <si>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</si>
  <si>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</si>
  <si>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</si>
  <si>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</si>
  <si>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</si>
  <si>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</si>
  <si>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</si>
  <si>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</si>
  <si>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</si>
  <si>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</si>
  <si>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</si>
  <si>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</si>
  <si>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</si>
  <si>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</si>
  <si>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</si>
  <si>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</si>
  <si>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</si>
  <si>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</si>
  <si>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</si>
  <si>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</si>
  <si>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</si>
  <si>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</si>
  <si>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</si>
  <si>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</si>
  <si>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</si>
  <si>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</si>
  <si>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</si>
  <si>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</si>
  <si>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</si>
  <si>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</si>
  <si>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</si>
  <si>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</si>
  <si>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</si>
  <si>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</si>
  <si>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</si>
  <si>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</si>
  <si>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</si>
  <si>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</si>
  <si>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</si>
  <si>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</si>
  <si>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</si>
  <si>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</si>
  <si>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</si>
  <si>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</si>
  <si>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</si>
  <si>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</si>
  <si>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</si>
  <si>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</si>
  <si>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</si>
  <si>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</si>
  <si>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</si>
  <si>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</si>
  <si>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</si>
  <si>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</si>
  <si>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</si>
  <si>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</si>
  <si>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</si>
  <si>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</si>
  <si>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</si>
  <si>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</si>
  <si>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</si>
  <si>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</si>
  <si>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</si>
  <si>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</si>
  <si>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</si>
  <si>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</si>
  <si>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</si>
  <si>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</si>
  <si>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</si>
  <si>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</si>
  <si>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</si>
  <si>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</si>
  <si>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</si>
  <si>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</si>
  <si>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</si>
  <si>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</si>
  <si>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</si>
  <si>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</si>
  <si>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</si>
  <si>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</si>
  <si>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</si>
  <si>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</si>
  <si>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</si>
  <si>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</si>
  <si>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</si>
  <si>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</si>
  <si>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</si>
  <si>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</si>
  <si>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</si>
  <si>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</si>
  <si>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</si>
  <si>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</si>
  <si>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</si>
  <si>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</si>
  <si>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</si>
  <si>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</si>
  <si>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</si>
  <si>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</si>
  <si>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</si>
  <si>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</si>
  <si>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</si>
  <si>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</si>
  <si>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</si>
  <si>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</si>
  <si>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</si>
  <si>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</si>
  <si>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</si>
  <si>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</si>
  <si>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</si>
  <si>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</si>
  <si>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</si>
  <si>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</si>
  <si>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</si>
  <si>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</si>
  <si>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</si>
  <si>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</si>
  <si>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</si>
  <si>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</si>
  <si>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</si>
  <si>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</si>
  <si>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</si>
  <si>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</si>
  <si>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</si>
  <si>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</si>
  <si>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</si>
  <si>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</si>
  <si>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</si>
  <si>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</si>
  <si>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</si>
  <si>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</si>
  <si>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</si>
  <si>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</si>
  <si>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</si>
  <si>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</si>
  <si>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</si>
  <si>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</si>
  <si>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</si>
  <si>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</si>
  <si>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</si>
  <si>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</si>
  <si>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</si>
  <si>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</si>
  <si>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</si>
  <si>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</si>
  <si>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</si>
  <si>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</si>
  <si>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</si>
  <si>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</si>
  <si>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</si>
  <si>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</si>
  <si>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</si>
  <si>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</si>
  <si>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</si>
  <si>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</si>
  <si>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</si>
  <si>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</si>
  <si>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</si>
  <si>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</si>
  <si>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</si>
  <si>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</si>
  <si>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</si>
  <si>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</si>
  <si>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</si>
  <si>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</si>
  <si>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</si>
  <si>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</si>
  <si>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</si>
  <si>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</si>
  <si>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</si>
  <si>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</si>
  <si>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</si>
  <si>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</si>
  <si>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</si>
  <si>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</si>
  <si>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</si>
  <si>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</si>
  <si>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</si>
  <si>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</si>
  <si>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</si>
  <si>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</si>
  <si>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</si>
  <si>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</si>
  <si>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</si>
  <si>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</si>
  <si>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</si>
  <si>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</si>
  <si>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</si>
  <si>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</si>
  <si>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</si>
  <si>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</si>
  <si>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</si>
  <si>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</si>
  <si>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</si>
  <si>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</si>
  <si>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</si>
  <si>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</si>
  <si>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</si>
  <si>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</si>
  <si>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</si>
  <si>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</si>
  <si>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</si>
  <si>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</si>
  <si>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</si>
  <si>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</si>
  <si>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</si>
  <si>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</si>
  <si>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</si>
  <si>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</si>
  <si>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</si>
  <si>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</si>
  <si>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</si>
  <si>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</si>
  <si>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</si>
  <si>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</si>
  <si>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</si>
  <si>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</si>
  <si>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</si>
  <si>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</si>
  <si>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</si>
  <si>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</si>
  <si>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</si>
  <si>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</si>
  <si>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</si>
  <si>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</si>
  <si>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</si>
  <si>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</si>
  <si>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</si>
  <si>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</si>
  <si>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</si>
  <si>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</si>
  <si>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</si>
  <si>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</si>
  <si>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</si>
  <si>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</si>
  <si>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</si>
  <si>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</si>
  <si>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</si>
  <si>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</si>
  <si>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</si>
  <si>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</si>
  <si>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</si>
  <si>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</si>
  <si>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</si>
  <si>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</si>
  <si>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</si>
  <si>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</si>
  <si>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</si>
  <si>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</si>
  <si>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</si>
  <si>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</si>
  <si>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</si>
  <si>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</si>
  <si>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</si>
  <si>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</si>
  <si>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</si>
  <si>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</si>
  <si>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</si>
  <si>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</si>
  <si>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</si>
  <si>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</si>
  <si>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</si>
  <si>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</si>
  <si>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</si>
  <si>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</si>
  <si>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</si>
  <si>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</si>
  <si>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</si>
  <si>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</si>
  <si>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</si>
  <si>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</si>
  <si>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</si>
  <si>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</si>
  <si>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</si>
  <si>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</si>
  <si>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</si>
  <si>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</si>
  <si>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</si>
  <si>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</si>
  <si>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</si>
  <si>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</si>
  <si>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</si>
  <si>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</si>
  <si>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</si>
  <si>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</si>
  <si>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</si>
  <si>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</si>
  <si>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</si>
  <si>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</si>
  <si>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</si>
  <si>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</si>
  <si>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</si>
  <si>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</si>
  <si>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</si>
  <si>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</si>
  <si>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</si>
  <si>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</si>
  <si>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</si>
  <si>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</si>
  <si>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</si>
  <si>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</si>
  <si>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</si>
  <si>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</si>
  <si>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</si>
  <si>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</si>
  <si>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</si>
  <si>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</si>
  <si>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</si>
  <si>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</si>
  <si>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</si>
  <si>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</si>
  <si>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</si>
  <si>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</si>
  <si>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</si>
  <si>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</si>
  <si>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</si>
  <si>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</si>
  <si>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</si>
  <si>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</si>
  <si>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</si>
  <si>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</si>
  <si>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</si>
  <si>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</si>
  <si>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</si>
  <si>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</si>
  <si>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</si>
  <si>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</si>
  <si>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</si>
  <si>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</si>
  <si>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</si>
  <si>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</si>
  <si>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</si>
  <si>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</si>
  <si>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</si>
  <si>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</si>
  <si>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</si>
  <si>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</si>
  <si>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</si>
  <si>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</si>
  <si>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</si>
  <si>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</si>
  <si>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</si>
  <si>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</si>
  <si>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</si>
  <si>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</si>
  <si>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</si>
  <si>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</si>
  <si>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</si>
  <si>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</si>
  <si>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</si>
  <si>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</si>
  <si>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</si>
  <si>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</si>
  <si>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</si>
  <si>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</si>
  <si>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</si>
  <si>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</si>
  <si>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</si>
  <si>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</si>
  <si>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</si>
  <si>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</si>
  <si>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</si>
  <si>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</si>
  <si>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</si>
  <si>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</si>
  <si>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</si>
  <si>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</si>
  <si>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</si>
  <si>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</si>
  <si>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</si>
  <si>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</si>
  <si>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</si>
  <si>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</si>
  <si>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</si>
  <si>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</si>
  <si>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</si>
  <si>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</si>
  <si>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</si>
  <si>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</si>
  <si>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</si>
  <si>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</si>
  <si>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</si>
  <si>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</si>
  <si>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</si>
  <si>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</si>
  <si>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</si>
  <si>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</si>
  <si>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</si>
  <si>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</si>
  <si>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</si>
  <si>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</si>
  <si>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</si>
  <si>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</si>
  <si>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</si>
  <si>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</si>
  <si>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</si>
  <si>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</si>
  <si>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</si>
  <si>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</si>
  <si>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</si>
  <si>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</si>
  <si>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</si>
  <si>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</si>
  <si>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</si>
  <si>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</si>
  <si>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</si>
  <si>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</si>
  <si>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</si>
  <si>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</si>
  <si>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</si>
  <si>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</si>
  <si>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</si>
  <si>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</si>
  <si>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</si>
  <si>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</si>
  <si>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</si>
  <si>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</si>
  <si>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</si>
  <si>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</si>
  <si>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</si>
  <si>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</si>
  <si>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</si>
  <si>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</si>
  <si>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</si>
  <si>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</si>
  <si>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</si>
  <si>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</si>
  <si>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</si>
  <si>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</si>
  <si>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</si>
  <si>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</si>
  <si>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</si>
  <si>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</si>
  <si>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</si>
  <si>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</si>
  <si>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</si>
  <si>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</si>
  <si>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</si>
  <si>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</si>
  <si>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</si>
  <si>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</si>
  <si>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</si>
  <si>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</si>
  <si>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</si>
  <si>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</si>
  <si>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</si>
  <si>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</si>
  <si>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</si>
  <si>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</si>
  <si>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</si>
  <si>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</si>
  <si>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</si>
  <si>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</si>
  <si>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</si>
  <si>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</si>
  <si>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</si>
  <si>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</si>
  <si>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</si>
  <si>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</si>
  <si>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</si>
  <si>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</si>
  <si>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</si>
  <si>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</si>
  <si>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</si>
  <si>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</si>
  <si>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</si>
  <si>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</si>
  <si>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</si>
  <si>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</si>
  <si>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</si>
  <si>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</si>
  <si>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</si>
  <si>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</si>
  <si>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</si>
  <si>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</si>
  <si>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</si>
  <si>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</si>
  <si>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</si>
  <si>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</si>
  <si>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</si>
  <si>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</si>
  <si>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</si>
  <si>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</si>
  <si>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</si>
  <si>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</si>
  <si>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</si>
  <si>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</si>
  <si>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</si>
  <si>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</si>
  <si>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</si>
  <si>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</si>
  <si>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</si>
  <si>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</si>
  <si>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</si>
  <si>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</si>
  <si>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</si>
  <si>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</si>
  <si>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</si>
  <si>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</si>
  <si>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</si>
  <si>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</si>
  <si>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</si>
  <si>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</si>
  <si>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</si>
  <si>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</si>
  <si>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</si>
  <si>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</si>
  <si>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</si>
  <si>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</si>
  <si>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</si>
  <si>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</si>
  <si>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</si>
  <si>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</si>
  <si>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</si>
  <si>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</si>
  <si>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</si>
  <si>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</si>
  <si>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</si>
  <si>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</si>
  <si>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</si>
  <si>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</si>
  <si>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</si>
  <si>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</si>
  <si>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</si>
  <si>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</si>
  <si>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</si>
  <si>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</si>
  <si>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</si>
  <si>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</si>
  <si>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</si>
  <si>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</si>
  <si>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</si>
  <si>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</si>
  <si>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</si>
  <si>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</si>
  <si>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</si>
  <si>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</si>
  <si>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</si>
  <si>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</si>
  <si>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</si>
  <si>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</si>
  <si>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</si>
  <si>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</si>
  <si>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</si>
  <si>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</si>
  <si>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</si>
  <si>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</si>
  <si>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</si>
  <si>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</si>
  <si>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</si>
  <si>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</si>
  <si>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</si>
  <si>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</si>
  <si>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</si>
  <si>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</si>
  <si>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</si>
  <si>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</si>
  <si>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</si>
  <si>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</si>
  <si>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</si>
  <si>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</si>
  <si>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</si>
  <si>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</si>
  <si>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</si>
  <si>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</si>
  <si>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</si>
  <si>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</si>
  <si>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</si>
  <si>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</si>
  <si>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</si>
  <si>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</si>
  <si>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</si>
  <si>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</si>
  <si>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</si>
  <si>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</si>
  <si>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</si>
  <si>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</si>
  <si>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</si>
  <si>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</si>
  <si>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</si>
  <si>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</si>
  <si>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</si>
  <si>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</si>
  <si>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</si>
  <si>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</si>
  <si>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</si>
  <si>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</si>
  <si>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</si>
  <si>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</si>
  <si>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</si>
  <si>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</si>
  <si>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</si>
  <si>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</si>
  <si>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</si>
  <si>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</si>
  <si>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</si>
  <si>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</si>
  <si>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</si>
  <si>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</si>
  <si>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</si>
  <si>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</si>
  <si>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</si>
  <si>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</si>
  <si>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</si>
  <si>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</si>
  <si>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</si>
  <si>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</si>
  <si>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</si>
  <si>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</si>
  <si>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</si>
  <si>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</si>
  <si>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</si>
  <si>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</si>
  <si>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</si>
  <si>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</si>
  <si>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</si>
  <si>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</si>
  <si>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</si>
  <si>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</si>
  <si>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</si>
  <si>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</si>
  <si>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</si>
  <si>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</si>
  <si>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</si>
  <si>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</si>
  <si>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</si>
  <si>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</si>
  <si>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</si>
  <si>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</si>
  <si>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</si>
  <si>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</si>
  <si>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</si>
  <si>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</si>
  <si>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</si>
  <si>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</si>
  <si>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</si>
  <si>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</si>
  <si>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</si>
  <si>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</si>
  <si>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</si>
  <si>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</si>
  <si>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</si>
  <si>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</si>
  <si>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</si>
  <si>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</si>
  <si>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</si>
  <si>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</si>
  <si>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</si>
  <si>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</si>
  <si>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</si>
  <si>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</si>
  <si>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</si>
  <si>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</si>
  <si>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</si>
  <si>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</si>
  <si>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</si>
  <si>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</si>
  <si>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</si>
  <si>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</si>
  <si>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</si>
  <si>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</si>
  <si>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</si>
  <si>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</si>
  <si>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</si>
  <si>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</si>
  <si>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</si>
  <si>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</si>
  <si>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</si>
  <si>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</si>
  <si>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</si>
  <si>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</si>
  <si>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</si>
  <si>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</si>
  <si>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</si>
  <si>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</si>
  <si>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</si>
  <si>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</si>
  <si>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</si>
  <si>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</si>
  <si>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</si>
  <si>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</si>
  <si>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</si>
  <si>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</si>
  <si>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</si>
  <si>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</si>
  <si>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</si>
  <si>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</si>
  <si>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</si>
  <si>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</si>
  <si>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</si>
  <si>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</si>
  <si>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</si>
  <si>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</si>
  <si>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</si>
  <si>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</si>
  <si>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</si>
  <si>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</si>
  <si>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</si>
  <si>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</si>
  <si>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</si>
  <si>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</si>
  <si>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</si>
  <si>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</si>
  <si>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</si>
  <si>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</si>
  <si>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</si>
  <si>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</si>
  <si>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</si>
  <si>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</si>
  <si>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</si>
  <si>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</si>
  <si>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</si>
  <si>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</si>
  <si>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</si>
  <si>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</si>
  <si>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</si>
  <si>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</si>
  <si>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</si>
  <si>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</si>
  <si>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</si>
  <si>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</si>
  <si>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</si>
  <si>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</si>
  <si>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</si>
  <si>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</si>
  <si>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</si>
  <si>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</si>
  <si>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</si>
  <si>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</si>
  <si>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</si>
  <si>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</si>
  <si>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</si>
  <si>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</si>
  <si>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</si>
  <si>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</si>
  <si>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</si>
  <si>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</si>
  <si>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</si>
  <si>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</si>
  <si>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</si>
  <si>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</si>
  <si>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</si>
  <si>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</si>
  <si>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</si>
  <si>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</si>
  <si>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</si>
  <si>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</si>
  <si>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</si>
  <si>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</si>
  <si>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</si>
  <si>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</si>
  <si>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</si>
  <si>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</si>
  <si>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</si>
  <si>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</si>
  <si>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</si>
  <si>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</si>
  <si>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</si>
  <si>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</si>
  <si>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</si>
  <si>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</si>
  <si>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</si>
  <si>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</si>
  <si>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</si>
  <si>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</si>
  <si>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</si>
  <si>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</si>
  <si>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</si>
  <si>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</si>
  <si>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</si>
  <si>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</si>
  <si>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</si>
  <si>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</si>
  <si>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</si>
  <si>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</si>
  <si>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</si>
  <si>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</si>
  <si>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</si>
  <si>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</si>
  <si>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</si>
  <si>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</si>
  <si>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</si>
  <si>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</si>
  <si>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</si>
  <si>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</si>
  <si>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</si>
  <si>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</si>
  <si>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</si>
  <si>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</si>
  <si>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</si>
  <si>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</si>
  <si>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</si>
  <si>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</si>
  <si>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</si>
  <si>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</si>
  <si>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</si>
  <si>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</si>
  <si>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</si>
  <si>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</si>
  <si>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</si>
  <si>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</si>
  <si>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</si>
  <si>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</si>
  <si>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</si>
  <si>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</si>
  <si>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</si>
  <si>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</si>
  <si>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</si>
  <si>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</si>
  <si>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</si>
  <si>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</si>
  <si>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</si>
  <si>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</si>
  <si>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</si>
  <si>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</si>
  <si>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</si>
  <si>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</si>
  <si>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</si>
  <si>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</si>
  <si>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</si>
  <si>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</si>
  <si>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</si>
  <si>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</si>
  <si>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</si>
  <si>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</si>
  <si>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</si>
  <si>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</si>
  <si>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</si>
  <si>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</si>
  <si>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</si>
  <si>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</si>
  <si>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</si>
  <si>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</si>
  <si>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</si>
  <si>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</si>
  <si>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</si>
  <si>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</si>
  <si>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</si>
  <si>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</si>
  <si>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</si>
  <si>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</si>
  <si>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</si>
  <si>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</si>
  <si>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</si>
  <si>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</si>
  <si>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</si>
  <si>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</si>
  <si>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</si>
  <si>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</si>
  <si>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</si>
  <si>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</si>
  <si>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</si>
  <si>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</si>
  <si>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</si>
  <si>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</si>
  <si>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</si>
  <si>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</si>
  <si>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</si>
  <si>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</si>
  <si>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</si>
  <si>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</si>
  <si>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</si>
  <si>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</si>
  <si>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</si>
  <si>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</si>
  <si>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</si>
  <si>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</si>
  <si>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</si>
  <si>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</si>
  <si>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</si>
  <si>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</si>
  <si>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</si>
  <si>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</si>
  <si>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</si>
  <si>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</si>
  <si>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</si>
  <si>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</si>
  <si>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</si>
  <si>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</si>
  <si>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</si>
  <si>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</si>
  <si>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</si>
  <si>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</si>
  <si>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</si>
  <si>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</si>
  <si>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</si>
  <si>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</si>
  <si>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</si>
  <si>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</si>
  <si>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</si>
  <si>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</si>
  <si>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</si>
  <si>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</si>
  <si>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</si>
  <si>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</si>
  <si>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</si>
  <si>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</si>
  <si>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</si>
  <si>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</si>
  <si>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</si>
  <si>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</si>
  <si>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</si>
  <si>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</si>
  <si>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</si>
  <si>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</si>
  <si>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</si>
  <si>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</si>
  <si>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</si>
  <si>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</si>
  <si>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</si>
  <si>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</si>
  <si>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</si>
  <si>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</si>
  <si>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</si>
  <si>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</si>
  <si>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</si>
  <si>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</si>
  <si>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</si>
  <si>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</si>
  <si>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</si>
  <si>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</si>
  <si>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</si>
  <si>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</si>
  <si>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</si>
  <si>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</si>
  <si>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</si>
  <si>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</si>
  <si>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</si>
  <si>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</si>
  <si>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</si>
  <si>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</si>
  <si>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</si>
  <si>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</si>
  <si>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</si>
  <si>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</si>
  <si>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</si>
  <si>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</si>
  <si>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</si>
  <si>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</si>
  <si>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</si>
  <si>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</si>
  <si>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</si>
  <si>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</si>
  <si>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</si>
  <si>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</si>
  <si>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</si>
  <si>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</si>
  <si>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</si>
  <si>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</si>
  <si>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</si>
  <si>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</si>
  <si>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</si>
  <si>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</si>
  <si>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</si>
  <si>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</si>
  <si>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</si>
  <si>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</si>
  <si>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</si>
  <si>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</si>
  <si>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</si>
  <si>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</si>
  <si>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</si>
  <si>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</si>
  <si>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</si>
  <si>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</si>
  <si>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</si>
  <si>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</si>
  <si>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</si>
  <si>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</si>
  <si>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</si>
  <si>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</si>
  <si>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</si>
  <si>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</si>
  <si>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</si>
  <si>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</si>
  <si>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</si>
  <si>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</si>
  <si>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</si>
  <si>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</si>
  <si>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</si>
  <si>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</si>
  <si>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</si>
  <si>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</si>
  <si>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</si>
  <si>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</si>
  <si>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</si>
  <si>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</si>
  <si>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</si>
  <si>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</si>
  <si>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</si>
  <si>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</si>
  <si>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</si>
  <si>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</si>
  <si>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</si>
  <si>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</si>
  <si>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</si>
  <si>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</si>
  <si>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</si>
  <si>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</si>
  <si>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</si>
  <si>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</si>
  <si>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</si>
  <si>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</si>
  <si>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</si>
  <si>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</si>
  <si>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</si>
  <si>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</si>
  <si>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</si>
  <si>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</si>
  <si>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</si>
  <si>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</si>
  <si>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</si>
  <si>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</si>
  <si>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</si>
  <si>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</si>
  <si>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</si>
  <si>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</si>
  <si>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</si>
  <si>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</si>
  <si>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</si>
  <si>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</si>
  <si>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</si>
  <si>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</si>
  <si>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</si>
  <si>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</si>
  <si>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</si>
  <si>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</si>
  <si>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</si>
  <si>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</si>
  <si>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</si>
  <si>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</si>
  <si>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</si>
  <si>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</si>
  <si>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</si>
  <si>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</si>
  <si>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</si>
  <si>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</si>
  <si>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</si>
  <si>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</si>
  <si>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</si>
  <si>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</si>
  <si>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</si>
  <si>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</si>
  <si>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</si>
  <si>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</si>
  <si>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</si>
  <si>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</si>
  <si>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</si>
  <si>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</si>
  <si>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</si>
  <si>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</si>
  <si>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</si>
  <si>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</si>
  <si>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</si>
  <si>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</si>
  <si>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</si>
  <si>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</si>
  <si>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</si>
  <si>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</si>
  <si>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</si>
  <si>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</si>
  <si>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</si>
  <si>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</si>
  <si>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</si>
  <si>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</si>
  <si>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</si>
  <si>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</si>
  <si>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</si>
  <si>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</si>
  <si>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</si>
  <si>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</si>
  <si>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</si>
  <si>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</si>
  <si>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</si>
  <si>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</si>
  <si>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</si>
  <si>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</si>
  <si>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</si>
  <si>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</si>
  <si>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</si>
  <si>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</si>
  <si>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</si>
  <si>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</si>
  <si>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</si>
  <si>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</si>
  <si>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</si>
  <si>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</si>
  <si>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</si>
  <si>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</si>
  <si>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</si>
  <si>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</si>
  <si>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</si>
  <si>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</si>
  <si>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</si>
  <si>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</si>
  <si>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</si>
  <si>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</si>
  <si>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</si>
  <si>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</si>
  <si>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</si>
  <si>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</si>
  <si>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</si>
  <si>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</si>
  <si>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</si>
  <si>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</si>
  <si>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</si>
  <si>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</si>
  <si>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</si>
  <si>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</si>
  <si>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</si>
  <si>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</si>
  <si>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</si>
  <si>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</si>
  <si>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</si>
  <si>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</si>
  <si>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</si>
  <si>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</si>
  <si>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</si>
  <si>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</si>
  <si>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</si>
  <si>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</si>
  <si>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</si>
  <si>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</si>
  <si>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</si>
  <si>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</si>
  <si>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</si>
  <si>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</si>
  <si>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</si>
  <si>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</si>
  <si>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</si>
  <si>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</si>
  <si>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</si>
  <si>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</si>
  <si>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</si>
  <si>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</si>
  <si>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</si>
  <si>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</si>
  <si>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</si>
  <si>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</si>
  <si>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</si>
  <si>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</si>
  <si>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</si>
  <si>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</si>
  <si>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</si>
  <si>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</si>
  <si>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</si>
  <si>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</si>
  <si>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</si>
  <si>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</si>
  <si>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</si>
  <si>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</si>
  <si>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</si>
  <si>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</si>
  <si>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</si>
  <si>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</si>
  <si>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</si>
  <si>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</si>
  <si>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</si>
  <si>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</si>
  <si>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</si>
  <si>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</si>
  <si>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</si>
  <si>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</si>
  <si>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</si>
  <si>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</si>
  <si>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</si>
  <si>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</si>
  <si>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</si>
  <si>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</si>
  <si>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</si>
  <si>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</si>
  <si>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</si>
  <si>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</si>
  <si>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</si>
  <si>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</si>
  <si>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</si>
  <si>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</si>
  <si>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</si>
  <si>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</si>
  <si>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</si>
  <si>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</si>
  <si>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</si>
  <si>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</si>
  <si>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</si>
  <si>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</si>
  <si>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</si>
  <si>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</si>
  <si>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</si>
  <si>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</si>
  <si>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</si>
  <si>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</si>
  <si>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</si>
  <si>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</si>
  <si>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</si>
  <si>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</si>
  <si>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</si>
  <si>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</si>
  <si>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</si>
  <si>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</si>
  <si>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</si>
  <si>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</si>
  <si>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</si>
  <si>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</si>
  <si>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</si>
  <si>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</si>
  <si>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</si>
  <si>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</si>
  <si>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</si>
  <si>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</si>
  <si>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</si>
  <si>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</si>
  <si>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</si>
  <si>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</si>
  <si>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</si>
  <si>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</si>
  <si>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</si>
  <si>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</si>
  <si>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</si>
  <si>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</si>
  <si>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</si>
  <si>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</si>
  <si>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</si>
  <si>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</si>
  <si>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</si>
  <si>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</si>
  <si>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</si>
  <si>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</si>
  <si>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</si>
  <si>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</si>
  <si>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</si>
  <si>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</si>
  <si>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</si>
  <si>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</si>
  <si>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</si>
  <si>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</si>
  <si>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</si>
  <si>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</si>
  <si>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</si>
  <si>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</si>
  <si>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</si>
  <si>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</si>
  <si>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</si>
  <si>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</si>
  <si>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</si>
  <si>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</si>
  <si>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</si>
  <si>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</si>
  <si>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</si>
  <si>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</si>
  <si>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</si>
  <si>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</si>
  <si>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</si>
  <si>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</si>
  <si>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</si>
  <si>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</si>
  <si>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</si>
  <si>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</si>
  <si>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</si>
  <si>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</si>
  <si>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</si>
  <si>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</si>
  <si>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</si>
  <si>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</si>
  <si>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</si>
  <si>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</si>
  <si>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</si>
  <si>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</si>
  <si>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</si>
  <si>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</si>
  <si>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</si>
  <si>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</si>
  <si>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</si>
  <si>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</si>
  <si>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</si>
  <si>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</si>
  <si>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</si>
  <si>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</si>
  <si>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</si>
  <si>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</si>
  <si>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</si>
  <si>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</si>
  <si>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</si>
  <si>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</si>
  <si>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</si>
  <si>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</si>
  <si>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</si>
  <si>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</si>
  <si>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</si>
  <si>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</si>
  <si>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</si>
  <si>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</si>
  <si>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</si>
  <si>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</si>
  <si>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</si>
  <si>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</si>
  <si>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</si>
  <si>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</si>
  <si>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</si>
  <si>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</si>
  <si>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</si>
  <si>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</si>
  <si>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</si>
  <si>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</si>
  <si>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</si>
  <si>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</si>
  <si>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</si>
  <si>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</si>
  <si>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</si>
  <si>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</si>
  <si>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</si>
  <si>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</si>
  <si>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</si>
  <si>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</si>
  <si>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</si>
  <si>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</si>
  <si>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</si>
  <si>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</si>
  <si>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</si>
  <si>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</si>
  <si>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</si>
  <si>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</si>
  <si>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</si>
  <si>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</si>
  <si>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</si>
  <si>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</si>
  <si>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</si>
  <si>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</si>
  <si>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</si>
  <si>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</si>
  <si>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</si>
  <si>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</si>
  <si>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</si>
  <si>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</si>
  <si>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</si>
  <si>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</si>
  <si>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</si>
  <si>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</si>
  <si>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</si>
  <si>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</si>
  <si>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</si>
  <si>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</si>
  <si>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</si>
  <si>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</si>
  <si>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</si>
  <si>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</si>
  <si>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</si>
  <si>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</si>
  <si>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</si>
  <si>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</si>
  <si>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</si>
  <si>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</si>
  <si>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</si>
  <si>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</si>
  <si>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</si>
  <si>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</si>
  <si>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</si>
  <si>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</si>
  <si>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</si>
  <si>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</si>
  <si>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</si>
  <si>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</si>
  <si>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</si>
  <si>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</si>
  <si>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</si>
  <si>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</si>
  <si>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</si>
  <si>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</si>
  <si>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</si>
  <si>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</si>
  <si>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</si>
  <si>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</si>
  <si>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</si>
  <si>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</si>
  <si>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</si>
  <si>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</si>
  <si>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</si>
  <si>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</si>
  <si>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</si>
  <si>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</si>
  <si>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</si>
  <si>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</si>
  <si>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</si>
  <si>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</si>
  <si>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</si>
  <si>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</si>
  <si>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</si>
  <si>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</si>
  <si>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</si>
  <si>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</si>
  <si>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</si>
  <si>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</si>
  <si>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</si>
  <si>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</si>
  <si>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</si>
  <si>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</si>
  <si>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</si>
  <si>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</si>
  <si>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</si>
  <si>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</si>
  <si>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</si>
  <si>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</si>
  <si>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</si>
  <si>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</si>
  <si>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</si>
  <si>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</si>
  <si>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</si>
  <si>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</si>
  <si>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</si>
  <si>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</si>
  <si>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</si>
  <si>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</si>
  <si>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</si>
  <si>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</si>
  <si>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</si>
  <si>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</si>
  <si>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</si>
  <si>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</si>
  <si>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</si>
  <si>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</si>
  <si>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</si>
  <si>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</si>
  <si>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</si>
  <si>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</si>
  <si>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</si>
  <si>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</si>
  <si>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</si>
  <si>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</si>
  <si>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</si>
  <si>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</si>
  <si>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</si>
  <si>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</si>
  <si>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</si>
  <si>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</si>
  <si>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</si>
  <si>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</si>
  <si>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</si>
  <si>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</si>
  <si>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</si>
  <si>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</si>
  <si>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</si>
  <si>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</si>
  <si>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</si>
  <si>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</si>
  <si>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</si>
  <si>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</si>
  <si>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</si>
  <si>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</si>
  <si>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</si>
  <si>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</si>
  <si>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</si>
  <si>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</si>
  <si>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</si>
  <si>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</si>
  <si>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</si>
  <si>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</si>
  <si>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</si>
  <si>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</si>
  <si>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</si>
  <si>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</si>
  <si>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</si>
  <si>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</si>
  <si>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</si>
  <si>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</si>
  <si>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</si>
  <si>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</si>
  <si>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</si>
  <si>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</si>
  <si>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</si>
  <si>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</si>
  <si>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</si>
  <si>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</si>
  <si>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</si>
  <si>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</si>
  <si>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</si>
  <si>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</si>
  <si>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</si>
  <si>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</si>
  <si>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</si>
  <si>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</si>
  <si>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</si>
  <si>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</si>
  <si>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</si>
  <si>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</si>
  <si>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</si>
  <si>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</si>
  <si>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</si>
  <si>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</si>
  <si>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</si>
  <si>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</si>
  <si>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</si>
  <si>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</si>
  <si>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</si>
  <si>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</si>
  <si>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</si>
  <si>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</si>
  <si>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</si>
  <si>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</si>
  <si>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</si>
  <si>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</si>
  <si>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</si>
  <si>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</si>
  <si>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</si>
  <si>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</si>
  <si>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</si>
  <si>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</si>
  <si>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</si>
  <si>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</si>
  <si>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</si>
  <si>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</si>
  <si>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</si>
  <si>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</si>
  <si>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</si>
  <si>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</si>
  <si>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</si>
  <si>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</si>
  <si>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</si>
  <si>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</si>
  <si>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</si>
  <si>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</si>
  <si>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</si>
  <si>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</si>
  <si>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</si>
  <si>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</si>
  <si>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</si>
  <si>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</si>
  <si>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</si>
  <si>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</si>
  <si>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</si>
  <si>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</si>
  <si>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</si>
  <si>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</si>
  <si>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</si>
  <si>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</si>
  <si>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</si>
  <si>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</si>
  <si>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</si>
  <si>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</si>
  <si>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</si>
  <si>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</si>
  <si>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</si>
  <si>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</si>
  <si>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</si>
  <si>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</si>
  <si>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</si>
  <si>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</si>
  <si>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</si>
  <si>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</si>
  <si>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</si>
  <si>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</si>
  <si>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</si>
  <si>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</si>
  <si>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</si>
  <si>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</si>
  <si>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</si>
  <si>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</si>
  <si>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</si>
  <si>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</si>
  <si>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</si>
  <si>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</si>
  <si>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</si>
  <si>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</si>
  <si>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</si>
  <si>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</si>
  <si>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</si>
  <si>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</si>
  <si>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</si>
  <si>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</si>
  <si>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</si>
  <si>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</si>
  <si>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</si>
  <si>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</si>
  <si>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</si>
  <si>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</si>
  <si>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</si>
  <si>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</si>
  <si>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</si>
  <si>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</si>
  <si>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</si>
  <si>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</si>
  <si>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</si>
  <si>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</si>
  <si>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</si>
  <si>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</si>
  <si>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</si>
  <si>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</si>
  <si>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</si>
  <si>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</si>
  <si>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</si>
  <si>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</si>
  <si>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</si>
  <si>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</si>
  <si>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</si>
  <si>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</si>
  <si>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</si>
  <si>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</si>
  <si>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</si>
  <si>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</si>
  <si>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</si>
  <si>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</si>
  <si>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</si>
  <si>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</si>
  <si>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</si>
  <si>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</si>
  <si>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</si>
  <si>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</si>
  <si>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</si>
  <si>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</si>
  <si>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</si>
  <si>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</si>
  <si>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</si>
  <si>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</si>
  <si>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</si>
  <si>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</si>
  <si>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</si>
  <si>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</si>
  <si>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</si>
  <si>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</si>
  <si>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</si>
  <si>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</si>
  <si>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</si>
  <si>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</si>
  <si>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</si>
  <si>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</si>
  <si>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</si>
  <si>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</si>
  <si>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</si>
  <si>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</si>
  <si>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</si>
  <si>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</si>
  <si>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</si>
  <si>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</si>
  <si>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</si>
  <si>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</si>
  <si>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</si>
  <si>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</si>
  <si>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</si>
  <si>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</si>
  <si>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</si>
  <si>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</si>
  <si>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</si>
  <si>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</si>
  <si>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</si>
  <si>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</si>
  <si>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</si>
  <si>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</si>
  <si>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</si>
  <si>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</si>
  <si>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</si>
  <si>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</si>
  <si>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</si>
  <si>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</si>
  <si>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</si>
  <si>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</si>
  <si>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</si>
  <si>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</si>
  <si>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</si>
  <si>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</si>
  <si>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</si>
  <si>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</si>
  <si>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</si>
  <si>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</si>
  <si>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</si>
  <si>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</si>
  <si>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</si>
  <si>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</si>
  <si>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</si>
  <si>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</si>
  <si>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</si>
  <si>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</si>
  <si>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</si>
  <si>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</si>
  <si>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</si>
  <si>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</si>
  <si>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</si>
  <si>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</si>
  <si>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</si>
  <si>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</si>
  <si>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</si>
  <si>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</si>
  <si>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</si>
  <si>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</si>
  <si>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</si>
  <si>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</si>
  <si>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</si>
  <si>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</si>
  <si>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</si>
  <si>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</si>
  <si>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</si>
  <si>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</si>
  <si>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</si>
  <si>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</si>
  <si>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</si>
  <si>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</si>
  <si>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</si>
  <si>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</si>
  <si>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</si>
  <si>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</si>
  <si>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</si>
  <si>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</si>
  <si>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</si>
  <si>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</si>
  <si>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</si>
  <si>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</si>
  <si>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</si>
  <si>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</si>
  <si>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</si>
  <si>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</si>
  <si>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</si>
  <si>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</si>
  <si>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</si>
  <si>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</si>
  <si>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</si>
  <si>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</si>
  <si>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</si>
  <si>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</si>
  <si>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</si>
  <si>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</si>
  <si>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</si>
  <si>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</si>
  <si>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</si>
  <si>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</si>
  <si>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</si>
  <si>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</si>
  <si>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</si>
  <si>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</si>
  <si>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</si>
  <si>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</si>
  <si>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</si>
  <si>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</si>
  <si>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</si>
  <si>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</si>
  <si>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</si>
  <si>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</si>
  <si>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</si>
  <si>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</si>
  <si>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</si>
  <si>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</si>
  <si>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</si>
  <si>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</si>
  <si>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</si>
  <si>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</si>
  <si>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</si>
  <si>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</si>
  <si>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</si>
  <si>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</si>
  <si>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</si>
  <si>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</si>
  <si>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</si>
  <si>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</si>
  <si>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</si>
  <si>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</si>
  <si>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</si>
  <si>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</si>
  <si>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</si>
  <si>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</si>
  <si>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</si>
  <si>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</si>
  <si>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</si>
  <si>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</si>
  <si>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</si>
  <si>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</si>
  <si>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</si>
  <si>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</si>
  <si>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</si>
  <si>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</si>
  <si>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</si>
  <si>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</si>
  <si>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</si>
  <si>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</si>
  <si>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</si>
  <si>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</si>
  <si>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</si>
  <si>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</si>
  <si>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</si>
  <si>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</si>
  <si>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</si>
  <si>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</si>
  <si>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</si>
  <si>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</si>
  <si>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</si>
  <si>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</si>
  <si>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</si>
  <si>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</si>
  <si>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</si>
  <si>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</si>
  <si>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</si>
  <si>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</si>
  <si>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</si>
  <si>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</si>
  <si>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</si>
  <si>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</si>
  <si>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</si>
  <si>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</si>
  <si>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</si>
  <si>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</si>
  <si>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</si>
  <si>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</si>
  <si>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</si>
  <si>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</si>
  <si>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</si>
  <si>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</si>
  <si>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</si>
  <si>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</si>
  <si>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</si>
  <si>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</si>
  <si>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</si>
  <si>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</si>
  <si>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</si>
  <si>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</si>
  <si>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</si>
  <si>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</si>
  <si>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</si>
  <si>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</si>
  <si>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</si>
  <si>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</si>
  <si>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</si>
  <si>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</si>
  <si>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</si>
  <si>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</si>
  <si>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</si>
  <si>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</si>
  <si>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</si>
  <si>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</si>
  <si>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</si>
  <si>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</si>
  <si>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</si>
  <si>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</si>
  <si>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</si>
  <si>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</si>
  <si>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</si>
  <si>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</si>
  <si>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</si>
  <si>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</si>
  <si>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</si>
  <si>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</si>
  <si>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</si>
  <si>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</si>
  <si>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</si>
  <si>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</si>
  <si>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</si>
  <si>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</si>
  <si>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</si>
  <si>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</si>
  <si>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</si>
  <si>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</si>
  <si>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</si>
  <si>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</si>
  <si>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</si>
  <si>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</si>
  <si>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</si>
  <si>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</si>
  <si>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</si>
  <si>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</si>
  <si>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</si>
  <si>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</si>
  <si>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</si>
  <si>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</si>
  <si>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</si>
  <si>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</si>
  <si>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</si>
  <si>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</si>
  <si>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</si>
  <si>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</si>
  <si>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</si>
  <si>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</si>
  <si>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</si>
  <si>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</si>
  <si>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</si>
  <si>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</si>
  <si>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</si>
  <si>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</si>
  <si>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</si>
  <si>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</si>
  <si>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</si>
  <si>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</si>
  <si>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</si>
  <si>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</si>
  <si>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</si>
  <si>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</si>
  <si>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</si>
  <si>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</si>
  <si>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</si>
  <si>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</si>
  <si>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</si>
  <si>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</si>
  <si>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</si>
  <si>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</si>
  <si>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</si>
  <si>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</si>
  <si>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</si>
  <si>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</si>
  <si>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</si>
  <si>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</si>
  <si>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</si>
  <si>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</si>
  <si>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</si>
  <si>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</si>
  <si>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</si>
  <si>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</si>
  <si>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</si>
  <si>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</si>
  <si>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</si>
  <si>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</si>
  <si>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</si>
  <si>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</si>
  <si>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</si>
  <si>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</si>
  <si>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</si>
  <si>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</si>
  <si>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</si>
  <si>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</si>
  <si>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</si>
  <si>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</si>
  <si>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</si>
  <si>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</si>
  <si>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</si>
  <si>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</si>
  <si>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</si>
  <si>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</si>
  <si>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</si>
  <si>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</si>
  <si>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</si>
  <si>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</si>
  <si>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</si>
  <si>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</si>
  <si>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</si>
  <si>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</si>
  <si>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</si>
  <si>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</si>
  <si>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</si>
  <si>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</si>
  <si>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</si>
  <si>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</si>
  <si>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</si>
  <si>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</si>
  <si>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</si>
  <si>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</si>
  <si>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</si>
  <si>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</si>
  <si>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</si>
  <si>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</si>
  <si>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</si>
  <si>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</si>
  <si>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</si>
  <si>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</si>
  <si>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</si>
  <si>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</si>
  <si>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</si>
  <si>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</si>
  <si>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</si>
  <si>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</si>
  <si>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</si>
  <si>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</si>
  <si>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</si>
  <si>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</si>
  <si>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</si>
  <si>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</si>
  <si>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</si>
  <si>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</si>
  <si>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</si>
  <si>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</si>
  <si>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</si>
  <si>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</si>
  <si>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</si>
  <si>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</si>
  <si>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</si>
  <si>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</si>
  <si>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</si>
  <si>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</si>
  <si>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</si>
  <si>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</si>
  <si>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</si>
  <si>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</si>
  <si>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</si>
  <si>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</si>
  <si>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</si>
  <si>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</si>
  <si>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</si>
  <si>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</si>
  <si>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</si>
  <si>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</si>
  <si>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</si>
  <si>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</si>
  <si>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</si>
  <si>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</si>
  <si>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</si>
  <si>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</si>
  <si>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</si>
  <si>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</si>
  <si>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</si>
  <si>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</si>
  <si>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</si>
  <si>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</si>
  <si>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</si>
  <si>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</si>
  <si>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</si>
  <si>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</si>
  <si>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</si>
  <si>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</si>
  <si>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</si>
  <si>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</si>
  <si>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</si>
  <si>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</si>
  <si>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</si>
  <si>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</si>
  <si>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</si>
  <si>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</si>
  <si>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</si>
  <si>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</si>
  <si>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</si>
  <si>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</si>
  <si>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</si>
  <si>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</si>
  <si>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</si>
  <si>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</si>
  <si>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</si>
  <si>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</si>
  <si>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</si>
  <si>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</si>
  <si>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</si>
  <si>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</si>
  <si>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</si>
  <si>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</si>
  <si>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</si>
  <si>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</si>
  <si>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</si>
  <si>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</si>
  <si>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</si>
  <si>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</si>
  <si>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</si>
  <si>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</si>
  <si>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</si>
  <si>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</si>
  <si>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</si>
  <si>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</si>
  <si>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</si>
  <si>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</si>
  <si>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</si>
  <si>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</si>
  <si>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</si>
  <si>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</si>
  <si>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</si>
  <si>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</si>
  <si>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</si>
  <si>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</si>
  <si>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</si>
  <si>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</si>
  <si>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</si>
  <si>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</si>
  <si>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</si>
  <si>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</si>
  <si>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</si>
  <si>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</si>
  <si>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</si>
  <si>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</si>
  <si>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</si>
  <si>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</si>
  <si>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</si>
  <si>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</si>
  <si>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</si>
  <si>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</si>
  <si>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</si>
  <si>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</si>
  <si>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</si>
  <si>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</si>
  <si>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</si>
  <si>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</si>
  <si>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</si>
  <si>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</si>
  <si>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</si>
  <si>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</si>
  <si>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</si>
  <si>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</si>
  <si>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</si>
  <si>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</si>
  <si>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</si>
  <si>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</si>
  <si>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</si>
  <si>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</si>
  <si>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</si>
  <si>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</si>
  <si>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</si>
  <si>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</si>
  <si>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</si>
  <si>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</si>
  <si>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</si>
  <si>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</si>
  <si>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</si>
  <si>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</si>
  <si>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</si>
  <si>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</si>
  <si>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</si>
  <si>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</si>
  <si>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</si>
  <si>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</si>
  <si>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</si>
  <si>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</si>
  <si>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</si>
  <si>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</si>
  <si>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</si>
  <si>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</si>
  <si>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</si>
  <si>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</si>
  <si>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</si>
  <si>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</si>
  <si>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</si>
  <si>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</si>
  <si>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</si>
  <si>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</si>
  <si>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</si>
  <si>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</si>
  <si>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</si>
  <si>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</si>
  <si>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</si>
  <si>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</si>
  <si>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</si>
  <si>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</si>
  <si>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</si>
  <si>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</si>
  <si>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</si>
  <si>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</si>
  <si>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</si>
  <si>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</si>
  <si>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</si>
  <si>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</si>
  <si>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</si>
  <si>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</si>
  <si>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</si>
  <si>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</si>
  <si>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</si>
  <si>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</si>
  <si>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</si>
  <si>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</si>
  <si>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</si>
  <si>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</si>
  <si>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</si>
  <si>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</si>
  <si>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</si>
  <si>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</si>
  <si>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</si>
  <si>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</si>
  <si>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</si>
  <si>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</si>
  <si>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</si>
  <si>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</si>
  <si>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</si>
  <si>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</si>
  <si>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</si>
  <si>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</si>
  <si>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</si>
  <si>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</si>
  <si>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</si>
  <si>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</si>
  <si>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</si>
  <si>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</si>
  <si>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</si>
  <si>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</si>
  <si>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</si>
  <si>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</si>
  <si>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</si>
  <si>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</si>
  <si>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</si>
  <si>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</si>
  <si>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</si>
  <si>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</si>
  <si>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</si>
  <si>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</si>
  <si>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</si>
  <si>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</si>
  <si>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</si>
  <si>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</si>
  <si>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</si>
  <si>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</si>
  <si>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</si>
  <si>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</si>
  <si>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</si>
  <si>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</si>
  <si>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</si>
  <si>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</si>
  <si>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</si>
  <si>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</si>
  <si>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</si>
  <si>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</si>
  <si>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</si>
  <si>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</si>
  <si>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</si>
  <si>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</si>
  <si>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</si>
  <si>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</si>
  <si>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</si>
  <si>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</si>
  <si>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</si>
  <si>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</si>
  <si>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</si>
  <si>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</si>
  <si>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</si>
  <si>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</si>
  <si>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</si>
  <si>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</si>
  <si>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</si>
  <si>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</si>
  <si>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</si>
  <si>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</si>
  <si>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</si>
  <si>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</si>
  <si>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</si>
  <si>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</si>
  <si>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</si>
  <si>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</si>
  <si>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</si>
  <si>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</si>
  <si>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</si>
  <si>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</si>
  <si>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</si>
  <si>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</si>
  <si>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</si>
  <si>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</si>
  <si>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</si>
  <si>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</si>
  <si>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</si>
  <si>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</si>
  <si>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</si>
  <si>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</si>
  <si>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</si>
  <si>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</si>
  <si>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</si>
  <si>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</si>
  <si>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</si>
  <si>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</si>
  <si>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</si>
  <si>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</si>
  <si>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</si>
  <si>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</si>
  <si>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</si>
  <si>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</si>
  <si>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</si>
  <si>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</si>
  <si>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</si>
  <si>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</si>
  <si>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</si>
  <si>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</si>
  <si>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</si>
  <si>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</si>
  <si>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</si>
  <si>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</si>
  <si>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</si>
  <si>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</si>
  <si>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</si>
  <si>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</si>
  <si>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</si>
  <si>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</si>
  <si>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</si>
  <si>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</si>
  <si>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</si>
  <si>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</si>
  <si>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</si>
  <si>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</si>
  <si>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</si>
  <si>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</si>
  <si>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</si>
  <si>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</si>
  <si>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</si>
  <si>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</si>
  <si>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</si>
  <si>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</si>
  <si>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</si>
  <si>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</si>
  <si>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</si>
  <si>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</si>
  <si>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</si>
  <si>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</si>
  <si>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</si>
  <si>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</si>
  <si>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</si>
  <si>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</si>
  <si>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</si>
  <si>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</si>
  <si>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</si>
  <si>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</si>
  <si>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</si>
  <si>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</si>
  <si>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</si>
  <si>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</si>
  <si>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</si>
  <si>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</si>
  <si>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</si>
  <si>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</si>
  <si>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</si>
  <si>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</si>
  <si>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</si>
  <si>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</si>
  <si>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</si>
  <si>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</si>
  <si>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</si>
  <si>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</si>
  <si>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</si>
  <si>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</si>
  <si>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</si>
  <si>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</si>
  <si>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</si>
  <si>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</si>
  <si>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</si>
  <si>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</si>
  <si>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</si>
  <si>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</si>
  <si>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</si>
  <si>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</si>
  <si>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</si>
  <si>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</si>
  <si>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</si>
  <si>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</si>
  <si>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</si>
  <si>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</si>
  <si>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</si>
  <si>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</si>
  <si>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</si>
  <si>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</si>
  <si>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</si>
  <si>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</si>
  <si>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</si>
  <si>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</si>
  <si>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</si>
  <si>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</si>
  <si>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</si>
  <si>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</si>
  <si>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</si>
  <si>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</si>
  <si>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</si>
  <si>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</si>
  <si>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</si>
  <si>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</si>
  <si>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</si>
  <si>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</si>
  <si>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</si>
  <si>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</si>
  <si>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</si>
  <si>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</si>
  <si>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</si>
  <si>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</si>
  <si>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</si>
  <si>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</si>
  <si>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</si>
  <si>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</si>
  <si>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</si>
  <si>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</si>
  <si>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</si>
  <si>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</si>
  <si>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</si>
  <si>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</si>
  <si>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</si>
  <si>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</si>
  <si>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</si>
  <si>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</si>
  <si>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</si>
  <si>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</si>
  <si>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</si>
  <si>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</si>
  <si>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</si>
  <si>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</si>
  <si>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</si>
  <si>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</si>
  <si>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</si>
  <si>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</si>
  <si>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</si>
  <si>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</si>
  <si>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</si>
  <si>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</si>
  <si>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</si>
  <si>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</si>
  <si>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</si>
  <si>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</si>
  <si>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</si>
  <si>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</si>
  <si>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</si>
  <si>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</si>
  <si>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</si>
  <si>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</si>
  <si>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</si>
  <si>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</si>
  <si>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</si>
  <si>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</si>
  <si>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</si>
  <si>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</si>
  <si>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</si>
  <si>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</si>
  <si>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</si>
  <si>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</si>
  <si>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</si>
  <si>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</si>
  <si>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</si>
  <si>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</si>
  <si>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</si>
  <si>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</si>
  <si>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</si>
  <si>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</si>
  <si>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</si>
  <si>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</si>
  <si>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</si>
  <si>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</si>
  <si>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</si>
  <si>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</si>
  <si>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</si>
  <si>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</si>
  <si>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</si>
  <si>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</si>
  <si>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</si>
  <si>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</si>
  <si>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</si>
  <si>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</si>
  <si>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</si>
  <si>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</si>
  <si>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</si>
  <si>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</si>
  <si>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</si>
  <si>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</si>
  <si>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</si>
  <si>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</si>
  <si>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</si>
  <si>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</si>
  <si>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</si>
  <si>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</si>
  <si>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</si>
  <si>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</si>
  <si>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</si>
  <si>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</si>
  <si>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</si>
  <si>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</si>
  <si>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</si>
  <si>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</si>
  <si>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</si>
  <si>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</si>
  <si>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</si>
  <si>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</si>
  <si>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</si>
  <si>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</si>
  <si>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</si>
  <si>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</si>
  <si>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</si>
  <si>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</si>
  <si>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</si>
  <si>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</si>
  <si>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</si>
  <si>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</si>
  <si>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</si>
  <si>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</si>
  <si>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</si>
  <si>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</si>
  <si>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</si>
  <si>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</si>
  <si>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</si>
  <si>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</si>
  <si>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</si>
  <si>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</si>
  <si>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</si>
  <si>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</si>
  <si>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</si>
  <si>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</si>
  <si>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</si>
  <si>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</si>
  <si>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</si>
  <si>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</si>
  <si>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</si>
  <si>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</si>
  <si>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</si>
  <si>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</si>
  <si>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</si>
  <si>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</si>
  <si>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</si>
  <si>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</si>
  <si>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</si>
  <si>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</si>
  <si>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</si>
  <si>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</si>
  <si>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</si>
  <si>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</si>
  <si>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</si>
  <si>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</si>
  <si>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</si>
  <si>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</si>
  <si>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</si>
  <si>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</si>
  <si>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</si>
  <si>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</si>
  <si>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</si>
  <si>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</si>
  <si>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</si>
  <si>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</si>
  <si>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</si>
  <si>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</si>
  <si>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</si>
  <si>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</si>
  <si>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</si>
  <si>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</si>
  <si>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</si>
  <si>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</si>
  <si>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</si>
  <si>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</si>
  <si>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</si>
  <si>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</si>
  <si>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</si>
  <si>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</si>
  <si>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</si>
  <si>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</si>
  <si>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</si>
  <si>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</si>
  <si>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</si>
  <si>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</si>
  <si>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</si>
  <si>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</si>
  <si>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</si>
  <si>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</si>
  <si>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</si>
  <si>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</si>
  <si>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</si>
  <si>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</si>
  <si>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</si>
  <si>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</si>
  <si>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</si>
  <si>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</si>
  <si>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</si>
  <si>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</si>
  <si>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</si>
  <si>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</si>
  <si>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</si>
  <si>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</si>
  <si>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</si>
  <si>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</si>
  <si>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</si>
  <si>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</si>
  <si>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</si>
  <si>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</si>
  <si>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</si>
  <si>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</si>
  <si>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</si>
  <si>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</si>
  <si>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</si>
  <si>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</si>
  <si>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</si>
  <si>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</si>
  <si>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</si>
  <si>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</si>
  <si>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</si>
  <si>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</si>
  <si>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</si>
  <si>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</si>
  <si>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</si>
  <si>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</si>
  <si>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</si>
  <si>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</si>
  <si>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</si>
  <si>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</si>
  <si>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</si>
  <si>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</si>
  <si>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</si>
  <si>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</si>
  <si>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</si>
  <si>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</si>
  <si>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</si>
  <si>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</si>
  <si>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</si>
  <si>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</si>
  <si>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</si>
  <si>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</si>
  <si>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</si>
  <si>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</si>
  <si>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</si>
  <si>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</si>
  <si>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</si>
  <si>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</si>
  <si>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</si>
  <si>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</si>
  <si>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</si>
  <si>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</si>
  <si>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</si>
  <si>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</si>
  <si>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</si>
  <si>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</si>
  <si>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</si>
  <si>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</si>
  <si>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</si>
  <si>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</si>
  <si>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</si>
  <si>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</si>
  <si>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</si>
  <si>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</si>
  <si>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</si>
  <si>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</si>
  <si>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</si>
  <si>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</si>
  <si>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</si>
  <si>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</si>
  <si>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</si>
  <si>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</si>
  <si>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</si>
  <si>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</si>
  <si>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</si>
  <si>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</si>
  <si>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</si>
  <si>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</si>
  <si>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</si>
  <si>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</si>
  <si>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</si>
  <si>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</si>
  <si>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</si>
  <si>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</si>
  <si>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</si>
  <si>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</si>
  <si>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</si>
  <si>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</si>
  <si>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</si>
  <si>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</si>
  <si>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</si>
  <si>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</si>
  <si>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</si>
  <si>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</si>
  <si>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</si>
  <si>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</si>
  <si>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</si>
  <si>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</si>
  <si>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</si>
  <si>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</si>
  <si>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</si>
  <si>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</si>
  <si>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</si>
  <si>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</si>
  <si>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</si>
  <si>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</si>
  <si>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</si>
  <si>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</si>
  <si>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</si>
  <si>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</si>
  <si>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</si>
  <si>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</si>
  <si>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</si>
  <si>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</si>
  <si>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</si>
  <si>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</si>
  <si>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</si>
  <si>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</si>
  <si>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</si>
  <si>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</si>
  <si>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</si>
  <si>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</si>
  <si>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</si>
  <si>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</si>
  <si>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</si>
  <si>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</si>
  <si>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</si>
  <si>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</si>
  <si>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</si>
  <si>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</si>
  <si>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</si>
  <si>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</si>
  <si>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</si>
  <si>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</si>
  <si>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</si>
  <si>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</si>
  <si>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</si>
  <si>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</si>
  <si>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</si>
  <si>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</si>
  <si>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</si>
  <si>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</si>
  <si>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</si>
  <si>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</si>
  <si>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</si>
  <si>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</si>
  <si>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</si>
  <si>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</si>
  <si>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</si>
  <si>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</si>
  <si>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</si>
  <si>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</si>
  <si>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</si>
  <si>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</si>
  <si>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</si>
  <si>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</si>
  <si>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</si>
  <si>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</si>
  <si>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</si>
  <si>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</si>
  <si>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</si>
  <si>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</si>
  <si>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</si>
  <si>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</si>
  <si>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</si>
  <si>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</si>
  <si>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</si>
  <si>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</si>
  <si>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</si>
  <si>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</si>
  <si>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</si>
  <si>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</si>
  <si>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</si>
  <si>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</si>
  <si>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</si>
  <si>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</si>
  <si>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</si>
  <si>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</si>
  <si>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</si>
  <si>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</si>
  <si>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</si>
  <si>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</si>
  <si>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</si>
  <si>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</si>
  <si>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</si>
  <si>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</si>
  <si>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</si>
  <si>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</si>
  <si>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</si>
  <si>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</si>
  <si>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</si>
  <si>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</si>
  <si>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</si>
  <si>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</si>
  <si>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</si>
  <si>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</si>
  <si>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</si>
  <si>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</si>
  <si>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</si>
  <si>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</si>
  <si>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</si>
  <si>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</si>
  <si>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</si>
  <si>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</si>
  <si>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</si>
  <si>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</si>
  <si>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</si>
  <si>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</si>
  <si>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</si>
  <si>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</si>
  <si>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</si>
  <si>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</si>
  <si>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</si>
  <si>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</si>
  <si>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</si>
  <si>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</si>
  <si>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</si>
  <si>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</si>
  <si>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</si>
  <si>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</si>
  <si>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</si>
  <si>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</si>
  <si>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</si>
  <si>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</si>
  <si>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</si>
  <si>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</si>
  <si>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</si>
  <si>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</si>
  <si>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</si>
  <si>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</si>
  <si>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</si>
  <si>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</si>
  <si>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</si>
  <si>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</si>
  <si>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</si>
  <si>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</si>
  <si>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</si>
  <si>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</si>
  <si>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</si>
  <si>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</si>
  <si>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</si>
  <si>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</si>
  <si>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</si>
  <si>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</si>
  <si>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</si>
  <si>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</si>
  <si>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</si>
  <si>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</si>
  <si>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</si>
  <si>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</si>
  <si>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</si>
  <si>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</si>
  <si>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</si>
  <si>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</si>
  <si>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</si>
  <si>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</si>
  <si>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</si>
  <si>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</si>
  <si>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</si>
  <si>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</si>
  <si>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</si>
  <si>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</si>
  <si>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</si>
  <si>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</si>
  <si>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</si>
  <si>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</si>
  <si>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</si>
  <si>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</si>
  <si>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</si>
  <si>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</si>
  <si>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</si>
  <si>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</si>
  <si>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</si>
  <si>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</si>
  <si>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</si>
  <si>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</si>
  <si>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</si>
  <si>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</si>
  <si>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</si>
  <si>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</si>
  <si>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</si>
  <si>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</si>
  <si>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</si>
  <si>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</si>
  <si>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</si>
  <si>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</si>
  <si>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</si>
  <si>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</si>
  <si>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</si>
  <si>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</si>
  <si>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</si>
  <si>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</si>
  <si>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</si>
  <si>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</si>
  <si>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</si>
  <si>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</si>
  <si>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</si>
  <si>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</si>
  <si>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</si>
  <si>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</si>
  <si>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</si>
  <si>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</si>
  <si>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</si>
  <si>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</si>
  <si>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</si>
  <si>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</si>
  <si>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</si>
  <si>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</si>
  <si>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</si>
  <si>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</si>
  <si>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</si>
  <si>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</si>
  <si>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</si>
  <si>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</si>
  <si>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</si>
  <si>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</si>
  <si>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</si>
  <si>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</si>
  <si>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</si>
  <si>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</si>
  <si>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</si>
  <si>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</si>
  <si>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</si>
  <si>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</si>
  <si>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</si>
  <si>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</si>
  <si>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</si>
  <si>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</si>
  <si>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</si>
  <si>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</si>
  <si>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</si>
  <si>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</si>
  <si>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</si>
  <si>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</si>
  <si>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</si>
  <si>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</si>
  <si>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</si>
  <si>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</si>
  <si>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</si>
  <si>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</si>
  <si>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</si>
  <si>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</si>
  <si>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</si>
  <si>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</si>
  <si>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</si>
  <si>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</si>
  <si>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</si>
  <si>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</si>
  <si>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</si>
  <si>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</si>
  <si>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</si>
  <si>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</si>
  <si>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</si>
  <si>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</si>
  <si>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</si>
  <si>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</si>
  <si>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</si>
  <si>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</si>
  <si>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</si>
  <si>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</si>
  <si>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</si>
  <si>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</si>
  <si>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</si>
  <si>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</si>
  <si>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</si>
  <si>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</si>
  <si>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</si>
  <si>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</si>
  <si>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</si>
  <si>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</si>
  <si>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</si>
  <si>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</si>
  <si>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</si>
  <si>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</si>
  <si>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</si>
  <si>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</si>
  <si>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</si>
  <si>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</si>
  <si>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</si>
  <si>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</si>
  <si>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</si>
  <si>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</si>
  <si>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</si>
  <si>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</si>
  <si>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</si>
  <si>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</si>
  <si>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</si>
  <si>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</si>
  <si>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</si>
  <si>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</si>
  <si>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</si>
  <si>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</si>
  <si>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</si>
  <si>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</si>
  <si>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</si>
  <si>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</si>
  <si>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</si>
  <si>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</si>
  <si>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</si>
  <si>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</si>
  <si>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</si>
  <si>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</si>
  <si>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</si>
  <si>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</si>
  <si>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</si>
  <si>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</si>
  <si>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</si>
  <si>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</si>
  <si>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</si>
  <si>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</si>
  <si>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</si>
  <si>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</si>
  <si>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</si>
  <si>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</si>
  <si>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</si>
  <si>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</si>
  <si>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</si>
  <si>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</si>
  <si>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</si>
  <si>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</si>
  <si>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</si>
  <si>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</si>
  <si>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</si>
  <si>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</si>
  <si>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</si>
  <si>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</si>
  <si>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</si>
  <si>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</si>
  <si>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</si>
  <si>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</si>
  <si>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</si>
  <si>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</si>
  <si>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</si>
  <si>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</si>
  <si>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</si>
  <si>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</si>
  <si>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</si>
  <si>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</si>
  <si>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</si>
  <si>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</si>
  <si>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</si>
  <si>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</si>
  <si>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</si>
  <si>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</si>
  <si>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</si>
  <si>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</si>
  <si>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</si>
  <si>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</si>
  <si>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</si>
  <si>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</si>
  <si>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</si>
  <si>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</si>
  <si>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</si>
  <si>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</si>
  <si>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</si>
  <si>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</si>
  <si>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</si>
  <si>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</si>
  <si>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</si>
  <si>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</si>
  <si>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</si>
  <si>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</si>
  <si>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</si>
  <si>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</si>
  <si>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</si>
  <si>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</si>
  <si>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</si>
  <si>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</si>
  <si>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</si>
  <si>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</si>
  <si>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</si>
  <si>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</si>
  <si>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</si>
  <si>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</si>
  <si>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</si>
  <si>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</si>
  <si>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</si>
  <si>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</si>
  <si>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</si>
  <si>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</si>
  <si>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</si>
  <si>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</si>
  <si>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</si>
  <si>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</si>
  <si>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</si>
  <si>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</si>
  <si>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</si>
  <si>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</si>
  <si>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</si>
  <si>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</si>
  <si>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</si>
  <si>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</si>
  <si>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</si>
  <si>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</si>
  <si>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</si>
  <si>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</si>
  <si>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</si>
  <si>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</si>
  <si>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</si>
  <si>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</si>
  <si>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</si>
  <si>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</si>
  <si>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</si>
  <si>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</si>
  <si>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</si>
  <si>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</si>
  <si>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</si>
  <si>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</si>
  <si>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</si>
  <si>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</si>
  <si>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</si>
  <si>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</si>
  <si>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</si>
  <si>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</si>
  <si>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</si>
  <si>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</si>
  <si>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</si>
  <si>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</si>
  <si>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</si>
  <si>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</si>
  <si>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</si>
  <si>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</si>
  <si>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</si>
  <si>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</si>
  <si>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</si>
  <si>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</si>
  <si>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</si>
  <si>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</si>
  <si>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</si>
  <si>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</si>
  <si>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</si>
  <si>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</si>
  <si>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</si>
  <si>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</si>
  <si>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</si>
  <si>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</si>
  <si>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</si>
  <si>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</si>
  <si>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</si>
  <si>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</si>
  <si>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</si>
  <si>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</si>
  <si>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</si>
  <si>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</si>
  <si>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</si>
  <si>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</si>
  <si>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</si>
  <si>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</si>
  <si>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</si>
  <si>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</si>
  <si>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</si>
  <si>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</si>
  <si>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</si>
  <si>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</si>
  <si>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</si>
  <si>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</si>
  <si>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</si>
  <si>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</si>
  <si>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</si>
  <si>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</si>
  <si>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</si>
  <si>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</si>
  <si>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</si>
  <si>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</si>
  <si>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</si>
  <si>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</si>
  <si>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</si>
  <si>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</si>
  <si>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</si>
  <si>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</si>
  <si>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</si>
  <si>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</si>
  <si>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</si>
  <si>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</si>
  <si>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</si>
  <si>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</si>
  <si>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</si>
  <si>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</si>
  <si>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</si>
  <si>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</si>
  <si>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</si>
  <si>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</si>
  <si>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</si>
  <si>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</si>
  <si>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</si>
  <si>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</si>
  <si>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</si>
  <si>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</si>
  <si>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</si>
  <si>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</si>
  <si>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</si>
  <si>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</si>
  <si>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</si>
  <si>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</si>
  <si>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</si>
  <si>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</si>
  <si>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</si>
  <si>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</si>
  <si>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</si>
  <si>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</si>
  <si>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</si>
  <si>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</si>
  <si>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</si>
  <si>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</si>
  <si>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</si>
  <si>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</si>
  <si>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</si>
  <si>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</si>
  <si>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</si>
  <si>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</si>
  <si>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</si>
  <si>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</si>
  <si>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</si>
  <si>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</si>
  <si>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</si>
  <si>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</si>
  <si>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</si>
  <si>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</si>
  <si>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</si>
  <si>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</si>
  <si>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</si>
  <si>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</si>
  <si>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</si>
  <si>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</si>
  <si>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</si>
  <si>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</si>
  <si>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</si>
  <si>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</si>
  <si>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</si>
  <si>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</si>
  <si>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</si>
  <si>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</si>
  <si>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</si>
  <si>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</si>
  <si>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</si>
  <si>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</si>
  <si>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</si>
  <si>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</si>
  <si>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</si>
  <si>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</si>
  <si>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</si>
  <si>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</si>
  <si>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</si>
  <si>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</si>
  <si>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</si>
  <si>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</si>
  <si>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</si>
  <si>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</si>
  <si>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</si>
  <si>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</si>
  <si>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</si>
  <si>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</si>
  <si>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</si>
  <si>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</si>
  <si>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</si>
  <si>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</si>
  <si>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</si>
  <si>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</si>
  <si>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</si>
  <si>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</si>
  <si>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</si>
  <si>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</si>
  <si>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</si>
  <si>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</si>
  <si>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</si>
  <si>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</si>
  <si>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</si>
  <si>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</si>
  <si>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</si>
  <si>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</si>
  <si>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</si>
  <si>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</si>
  <si>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</si>
  <si>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</si>
  <si>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</si>
  <si>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</si>
  <si>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</si>
  <si>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</si>
  <si>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</si>
  <si>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</si>
  <si>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</si>
  <si>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</si>
  <si>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</si>
  <si>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</si>
  <si>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</si>
  <si>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</si>
  <si>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</si>
  <si>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</si>
  <si>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</si>
  <si>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</si>
  <si>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</si>
  <si>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</si>
  <si>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</si>
  <si>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</si>
  <si>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</si>
  <si>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</si>
  <si>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</si>
  <si>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</si>
  <si>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</si>
  <si>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</si>
  <si>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</si>
  <si>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</si>
  <si>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</si>
  <si>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</si>
  <si>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</si>
  <si>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</si>
  <si>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</si>
  <si>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</si>
  <si>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</si>
  <si>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</si>
  <si>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</si>
  <si>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</si>
  <si>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</si>
  <si>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</si>
  <si>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</si>
  <si>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</si>
  <si>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</si>
  <si>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</si>
  <si>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</si>
  <si>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</si>
  <si>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</si>
  <si>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</si>
  <si>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</si>
  <si>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</si>
  <si>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</si>
  <si>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</si>
  <si>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</si>
  <si>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</si>
  <si>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</si>
  <si>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</si>
  <si>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</si>
  <si>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</si>
  <si>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</si>
  <si>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</si>
  <si>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</si>
  <si>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</si>
  <si>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</si>
  <si>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</si>
  <si>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</si>
  <si>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</si>
  <si>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</si>
  <si>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</si>
  <si>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</si>
  <si>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</si>
  <si>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</si>
  <si>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</si>
  <si>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</si>
  <si>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</si>
  <si>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</si>
  <si>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</si>
  <si>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</si>
  <si>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</si>
  <si>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</si>
  <si>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</si>
  <si>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</si>
  <si>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</si>
  <si>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</si>
  <si>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</si>
  <si>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</si>
  <si>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</si>
  <si>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</si>
  <si>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</si>
  <si>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</si>
  <si>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</si>
  <si>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</si>
  <si>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</si>
  <si>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</si>
  <si>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</si>
  <si>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</si>
  <si>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</si>
  <si>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</si>
  <si>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</si>
  <si>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</si>
  <si>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</si>
  <si>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</si>
  <si>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</si>
  <si>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</si>
  <si>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</si>
  <si>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</si>
  <si>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</si>
  <si>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</si>
  <si>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</si>
  <si>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</si>
  <si>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</si>
  <si>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</si>
  <si>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</si>
  <si>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</si>
  <si>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</si>
  <si>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</si>
  <si>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</si>
  <si>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</si>
  <si>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</si>
  <si>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</si>
  <si>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</si>
  <si>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</si>
  <si>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</si>
  <si>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</si>
  <si>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</si>
  <si>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</si>
  <si>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</si>
  <si>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</si>
  <si>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</si>
  <si>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</si>
  <si>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</si>
  <si>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</si>
  <si>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</si>
  <si>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</si>
  <si>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</si>
  <si>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</si>
  <si>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</si>
  <si>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</si>
  <si>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</si>
  <si>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</si>
  <si>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</si>
  <si>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</si>
  <si>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</si>
  <si>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</si>
  <si>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</si>
  <si>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</si>
  <si>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</si>
  <si>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</si>
  <si>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</si>
  <si>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</si>
  <si>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</si>
  <si>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</si>
  <si>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</si>
  <si>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</si>
  <si>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</si>
  <si>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</si>
  <si>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</si>
  <si>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</si>
  <si>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</si>
  <si>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</si>
  <si>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</si>
  <si>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</si>
  <si>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</si>
  <si>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</si>
  <si>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</si>
  <si>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</si>
  <si>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</si>
  <si>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</si>
  <si>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</si>
  <si>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</si>
  <si>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</si>
  <si>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</si>
  <si>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</si>
  <si>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</si>
  <si>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</si>
  <si>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</si>
  <si>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</si>
  <si>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</si>
  <si>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</si>
  <si>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</si>
  <si>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</si>
  <si>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</si>
  <si>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</si>
  <si>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</si>
  <si>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</si>
  <si>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</si>
  <si>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</si>
  <si>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</si>
  <si>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</si>
  <si>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</si>
  <si>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</si>
  <si>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</si>
  <si>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</si>
  <si>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</si>
  <si>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</si>
  <si>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</si>
  <si>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</si>
  <si>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</si>
  <si>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</si>
  <si>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</si>
  <si>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</si>
  <si>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</si>
  <si>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</si>
  <si>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</si>
  <si>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</si>
  <si>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</si>
  <si>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</si>
  <si>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</si>
  <si>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</si>
  <si>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</si>
  <si>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</si>
  <si>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</si>
  <si>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</si>
  <si>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</si>
  <si>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</si>
  <si>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</si>
  <si>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</si>
  <si>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</si>
  <si>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</si>
  <si>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</si>
  <si>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</si>
  <si>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</si>
  <si>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</si>
  <si>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</si>
  <si>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</si>
  <si>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</si>
  <si>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</si>
  <si>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</si>
  <si>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</si>
  <si>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</si>
  <si>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</si>
  <si>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</si>
  <si>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</si>
  <si>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</si>
  <si>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</si>
  <si>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</si>
  <si>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</si>
  <si>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</si>
  <si>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</si>
  <si>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</si>
  <si>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</si>
  <si>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</si>
  <si>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</si>
  <si>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</si>
  <si>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</si>
  <si>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</si>
  <si>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</si>
  <si>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</si>
  <si>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</si>
  <si>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</si>
  <si>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</si>
  <si>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</si>
  <si>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</si>
  <si>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</si>
  <si>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</si>
  <si>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</si>
  <si>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</si>
  <si>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</si>
  <si>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</si>
  <si>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</si>
  <si>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</si>
  <si>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</si>
  <si>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</si>
  <si>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</si>
  <si>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</si>
  <si>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</si>
  <si>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</si>
  <si>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</si>
  <si>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</si>
  <si>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</si>
  <si>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</si>
  <si>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</si>
  <si>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</si>
  <si>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</si>
  <si>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</si>
  <si>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</si>
  <si>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</si>
  <si>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</si>
  <si>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</si>
  <si>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</si>
  <si>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</si>
  <si>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</si>
  <si>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</si>
  <si>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</si>
  <si>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</si>
  <si>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</si>
  <si>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</si>
  <si>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</si>
  <si>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</si>
  <si>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</si>
  <si>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</si>
  <si>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</si>
  <si>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</si>
  <si>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</si>
  <si>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</si>
  <si>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</si>
  <si>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</si>
  <si>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</si>
  <si>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</si>
  <si>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</si>
  <si>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</si>
  <si>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</si>
  <si>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</si>
  <si>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</si>
  <si>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</si>
  <si>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</si>
  <si>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</si>
  <si>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</si>
  <si>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</si>
  <si>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</si>
  <si>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</si>
  <si>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</si>
  <si>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</si>
  <si>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</si>
  <si>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</si>
  <si>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</si>
  <si>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</si>
  <si>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</si>
  <si>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</si>
  <si>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</si>
  <si>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</si>
  <si>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</si>
  <si>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</si>
  <si>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</si>
  <si>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</si>
  <si>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</si>
  <si>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</si>
  <si>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</si>
  <si>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</si>
  <si>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</si>
  <si>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</si>
  <si>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</si>
  <si>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</si>
  <si>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</si>
  <si>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</si>
  <si>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</si>
  <si>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</si>
  <si>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</si>
  <si>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</si>
  <si>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</si>
  <si>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</si>
  <si>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</si>
  <si>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</si>
  <si>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</si>
  <si>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</si>
  <si>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</si>
  <si>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</si>
  <si>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</si>
  <si>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</si>
  <si>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</si>
  <si>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</si>
  <si>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</si>
  <si>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</si>
  <si>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</si>
  <si>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</si>
  <si>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</si>
  <si>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</si>
  <si>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</si>
  <si>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</si>
  <si>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</si>
  <si>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</si>
  <si>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</si>
  <si>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</si>
  <si>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</si>
  <si>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</si>
  <si>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</si>
  <si>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</si>
  <si>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</si>
  <si>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</si>
  <si>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</si>
  <si>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</si>
  <si>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</si>
  <si>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</si>
  <si>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</si>
  <si>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</si>
  <si>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</si>
  <si>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</si>
  <si>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</si>
  <si>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</si>
  <si>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</si>
  <si>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</si>
  <si>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</si>
  <si>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</si>
  <si>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</si>
  <si>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</si>
  <si>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</si>
  <si>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</si>
  <si>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</si>
  <si>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</si>
  <si>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</si>
  <si>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</si>
  <si>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</si>
  <si>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</si>
  <si>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</si>
  <si>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</si>
  <si>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</si>
  <si>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</si>
  <si>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</si>
  <si>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</si>
  <si>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</si>
  <si>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</si>
  <si>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</si>
  <si>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</si>
  <si>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</si>
  <si>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</si>
  <si>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</si>
  <si>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</si>
  <si>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</si>
  <si>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</si>
  <si>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</si>
  <si>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</si>
  <si>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</si>
  <si>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</si>
  <si>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</si>
  <si>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</si>
  <si>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</si>
  <si>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</si>
  <si>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</si>
  <si>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</si>
  <si>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</si>
  <si>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</si>
  <si>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</si>
  <si>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</si>
  <si>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</si>
  <si>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</si>
  <si>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</si>
  <si>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</si>
  <si>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</si>
  <si>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</si>
  <si>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</si>
  <si>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</si>
  <si>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</si>
  <si>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</si>
  <si>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</si>
  <si>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</si>
  <si>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</si>
  <si>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</si>
  <si>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</si>
  <si>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</si>
  <si>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</si>
  <si>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</si>
  <si>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</si>
  <si>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</si>
  <si>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</si>
  <si>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</si>
  <si>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</si>
  <si>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</si>
  <si>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</si>
  <si>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</si>
  <si>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</si>
  <si>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</si>
  <si>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</si>
  <si>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</si>
  <si>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</si>
  <si>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</si>
  <si>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</si>
  <si>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</si>
  <si>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</si>
  <si>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</si>
  <si>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</si>
  <si>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</si>
  <si>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</si>
  <si>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</si>
  <si>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</si>
  <si>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</si>
  <si>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</si>
  <si>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</si>
  <si>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</si>
  <si>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</si>
  <si>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</si>
  <si>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</si>
  <si>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</si>
  <si>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</si>
  <si>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</si>
  <si>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</si>
  <si>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</si>
  <si>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</si>
  <si>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</si>
  <si>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</si>
  <si>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</si>
  <si>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</si>
  <si>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</si>
  <si>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</si>
  <si>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</si>
  <si>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</si>
  <si>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</si>
  <si>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</si>
  <si>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</si>
  <si>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</si>
  <si>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</si>
  <si>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</si>
  <si>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</si>
  <si>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</si>
  <si>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</si>
  <si>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</si>
  <si>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</si>
  <si>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</si>
  <si>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</si>
  <si>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</si>
  <si>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</si>
  <si>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</si>
  <si>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</si>
  <si>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</si>
  <si>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</si>
  <si>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</si>
  <si>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</si>
  <si>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</si>
  <si>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</si>
  <si>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</si>
  <si>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</si>
  <si>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</si>
  <si>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</si>
  <si>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</si>
  <si>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</si>
  <si>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</si>
  <si>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</si>
  <si>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</si>
  <si>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</si>
  <si>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</si>
  <si>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</si>
  <si>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</si>
  <si>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</si>
  <si>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</si>
  <si>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</si>
  <si>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</si>
  <si>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</si>
  <si>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</si>
  <si>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</si>
  <si>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</si>
  <si>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</si>
  <si>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</si>
  <si>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</si>
  <si>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</si>
  <si>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</si>
  <si>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</si>
  <si>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</si>
  <si>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</si>
  <si>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</si>
  <si>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</si>
  <si>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</si>
  <si>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</si>
  <si>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</si>
  <si>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</si>
  <si>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</si>
  <si>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</si>
  <si>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</si>
  <si>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</si>
  <si>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</si>
  <si>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</si>
  <si>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</si>
  <si>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</si>
  <si>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</si>
  <si>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</si>
  <si>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</si>
  <si>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</si>
  <si>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</si>
  <si>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</si>
  <si>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</si>
  <si>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</si>
  <si>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</si>
  <si>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</si>
  <si>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</si>
  <si>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</si>
  <si>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</si>
  <si>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</si>
  <si>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</si>
  <si>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</si>
  <si>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</si>
  <si>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</si>
  <si>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</si>
  <si>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</si>
  <si>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</si>
  <si>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</si>
  <si>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</si>
  <si>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</si>
  <si>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</si>
  <si>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</si>
  <si>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</si>
  <si>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</si>
  <si>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</si>
  <si>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</si>
  <si>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</si>
  <si>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</si>
  <si>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</si>
  <si>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</si>
  <si>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</si>
  <si>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</si>
  <si>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</si>
  <si>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</si>
  <si>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</si>
  <si>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</si>
  <si>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</si>
  <si>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</si>
  <si>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</si>
  <si>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</si>
  <si>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</si>
  <si>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</si>
  <si>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</si>
  <si>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</si>
  <si>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</si>
  <si>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</si>
  <si>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</si>
  <si>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</si>
  <si>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</si>
  <si>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</si>
  <si>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</si>
  <si>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</si>
  <si>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</si>
  <si>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</si>
  <si>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</si>
  <si>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</si>
  <si>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</si>
  <si>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</si>
  <si>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</si>
  <si>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</si>
  <si>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</si>
  <si>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</si>
  <si>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</si>
  <si>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</si>
  <si>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</si>
  <si>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</si>
  <si>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</si>
  <si>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</si>
  <si>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</si>
  <si>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</si>
  <si>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</si>
  <si>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</si>
  <si>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</si>
  <si>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</si>
  <si>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</si>
  <si>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</si>
  <si>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</si>
  <si>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</si>
  <si>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</si>
  <si>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</si>
  <si>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</si>
  <si>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</si>
  <si>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</si>
  <si>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</si>
  <si>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</si>
  <si>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</si>
  <si>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</si>
  <si>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</si>
  <si>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</si>
  <si>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</si>
  <si>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</si>
  <si>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</si>
  <si>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</si>
  <si>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</si>
  <si>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</si>
  <si>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</si>
  <si>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</si>
  <si>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</si>
  <si>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</si>
  <si>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</si>
  <si>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</si>
  <si>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</si>
  <si>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</si>
  <si>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</si>
  <si>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</si>
  <si>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</si>
  <si>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</si>
  <si>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</si>
  <si>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</si>
  <si>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</si>
  <si>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</si>
  <si>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</si>
  <si>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</si>
  <si>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</si>
  <si>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</si>
  <si>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</si>
  <si>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</si>
  <si>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</si>
  <si>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</si>
  <si>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</si>
  <si>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</si>
  <si>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</si>
  <si>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</si>
  <si>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</si>
  <si>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</si>
  <si>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</si>
  <si>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</si>
  <si>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</si>
  <si>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</si>
  <si>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</si>
  <si>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</si>
  <si>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</si>
  <si>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</si>
  <si>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</si>
  <si>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</si>
  <si>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</si>
  <si>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</si>
  <si>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</si>
  <si>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</si>
  <si>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</si>
  <si>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</si>
  <si>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</si>
  <si>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</si>
  <si>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</si>
  <si>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</si>
  <si>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</si>
  <si>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</si>
  <si>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</si>
  <si>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</si>
  <si>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</si>
  <si>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</si>
  <si>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</si>
  <si>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</si>
  <si>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</si>
  <si>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</si>
  <si>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</si>
  <si>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</si>
  <si>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</si>
  <si>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</si>
  <si>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</si>
  <si>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</si>
  <si>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</si>
  <si>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</si>
  <si>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</si>
  <si>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</si>
  <si>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</si>
  <si>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</si>
  <si>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</si>
  <si>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</si>
  <si>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</si>
  <si>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</si>
  <si>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</si>
  <si>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</si>
  <si>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</si>
  <si>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</si>
  <si>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</si>
  <si>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</si>
  <si>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</si>
  <si>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</si>
  <si>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</si>
  <si>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</si>
  <si>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</si>
  <si>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</si>
  <si>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</si>
  <si>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</si>
  <si>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</si>
  <si>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</si>
  <si>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</si>
  <si>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</si>
  <si>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</si>
  <si>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</si>
  <si>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</si>
  <si>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</si>
  <si>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</si>
  <si>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</si>
  <si>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</si>
  <si>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</si>
  <si>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</si>
  <si>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</si>
  <si>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</si>
  <si>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</si>
  <si>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</si>
  <si>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</si>
  <si>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</si>
  <si>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</si>
  <si>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</si>
  <si>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</si>
  <si>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</si>
  <si>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</si>
  <si>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</si>
  <si>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</si>
  <si>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</si>
  <si>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</si>
  <si>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</si>
  <si>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</si>
  <si>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</si>
  <si>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</si>
  <si>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</si>
  <si>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</si>
  <si>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</si>
  <si>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</si>
  <si>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</si>
  <si>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</si>
  <si>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</si>
  <si>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</si>
  <si>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</si>
  <si>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</si>
  <si>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</si>
  <si>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</si>
  <si>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</si>
  <si>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</si>
  <si>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</si>
  <si>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</si>
  <si>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</si>
  <si>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</si>
  <si>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</si>
  <si>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</si>
  <si>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</si>
  <si>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</si>
  <si>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</si>
  <si>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</si>
  <si>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</si>
  <si>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</si>
  <si>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</si>
  <si>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</si>
  <si>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</si>
  <si>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</si>
  <si>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</si>
  <si>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</si>
  <si>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</si>
  <si>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</si>
  <si>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</si>
  <si>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</si>
  <si>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</si>
  <si>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</si>
  <si>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</si>
  <si>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</si>
  <si>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</si>
  <si>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</si>
  <si>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</si>
  <si>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</si>
  <si>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</si>
  <si>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</si>
  <si>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</si>
  <si>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</si>
  <si>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</si>
  <si>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</si>
  <si>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</si>
  <si>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</si>
  <si>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</si>
  <si>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</si>
  <si>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</si>
  <si>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</si>
  <si>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</si>
  <si>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</si>
  <si>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</si>
  <si>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</si>
  <si>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</si>
  <si>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</si>
  <si>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</si>
  <si>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</si>
  <si>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</si>
  <si>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</si>
  <si>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</si>
  <si>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</si>
  <si>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</si>
  <si>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</si>
  <si>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</si>
  <si>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</si>
  <si>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</si>
  <si>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</si>
  <si>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</si>
  <si>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</si>
  <si>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</si>
  <si>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</si>
  <si>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</si>
  <si>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</si>
  <si>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</si>
  <si>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</si>
  <si>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</si>
  <si>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</si>
  <si>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</si>
  <si>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</si>
  <si>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</si>
  <si>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</si>
  <si>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</si>
  <si>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</si>
  <si>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</si>
  <si>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</si>
  <si>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</si>
  <si>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</si>
  <si>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</si>
  <si>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</si>
  <si>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</si>
  <si>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</si>
  <si>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</si>
  <si>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</si>
  <si>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</si>
  <si>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</si>
  <si>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</si>
  <si>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</si>
  <si>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</si>
  <si>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</si>
  <si>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</si>
  <si>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</si>
  <si>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</si>
  <si>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</si>
  <si>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</si>
  <si>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</si>
  <si>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</si>
  <si>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</si>
  <si>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</si>
  <si>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</si>
  <si>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</si>
  <si>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</si>
  <si>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</si>
  <si>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</si>
  <si>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</si>
  <si>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</si>
  <si>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</si>
  <si>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</si>
  <si>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</si>
  <si>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</si>
  <si>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</si>
  <si>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</si>
  <si>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</si>
  <si>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</si>
  <si>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</si>
  <si>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</si>
  <si>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</si>
  <si>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</si>
  <si>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</si>
  <si>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</si>
  <si>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</si>
  <si>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</si>
  <si>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</si>
  <si>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</si>
  <si>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</si>
  <si>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</si>
  <si>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</si>
  <si>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</si>
  <si>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</si>
  <si>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</si>
  <si>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</si>
  <si>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</si>
  <si>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</si>
  <si>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</si>
  <si>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</si>
  <si>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</si>
  <si>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</si>
  <si>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</si>
  <si>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</si>
  <si>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</si>
  <si>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</si>
  <si>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</si>
  <si>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</si>
  <si>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</si>
  <si>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</si>
  <si>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</si>
  <si>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</si>
  <si>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</si>
  <si>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</si>
  <si>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</si>
  <si>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</si>
  <si>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</si>
  <si>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</si>
  <si>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</si>
  <si>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</si>
  <si>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</si>
  <si>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</si>
  <si>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</si>
  <si>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</si>
  <si>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</si>
  <si>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</si>
  <si>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</si>
  <si>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</si>
  <si>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</si>
  <si>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</si>
  <si>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</si>
  <si>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</si>
  <si>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</si>
  <si>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</si>
  <si>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</si>
  <si>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</si>
  <si>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</si>
  <si>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</si>
  <si>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</si>
  <si>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</si>
  <si>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</si>
  <si>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</si>
  <si>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</si>
  <si>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</si>
  <si>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</si>
  <si>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</si>
  <si>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</si>
  <si>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</si>
  <si>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</si>
  <si>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</si>
  <si>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</si>
  <si>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</si>
  <si>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</si>
  <si>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</si>
  <si>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</si>
  <si>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</si>
  <si>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</si>
  <si>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</si>
  <si>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</si>
  <si>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</si>
  <si>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</si>
  <si>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</si>
  <si>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</si>
  <si>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</si>
  <si>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</si>
  <si>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</si>
  <si>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</si>
  <si>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</si>
  <si>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</si>
  <si>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</si>
  <si>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</si>
  <si>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</si>
  <si>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</si>
  <si>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</si>
  <si>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</si>
  <si>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</si>
  <si>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</si>
  <si>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</si>
  <si>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</si>
  <si>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</si>
  <si>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</si>
  <si>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</si>
  <si>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</si>
  <si>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</si>
  <si>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</si>
  <si>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</si>
  <si>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</si>
  <si>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</si>
  <si>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</si>
  <si>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</si>
  <si>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</si>
  <si>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</si>
  <si>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</si>
  <si>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</si>
  <si>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</si>
  <si>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</si>
  <si>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</si>
  <si>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</si>
  <si>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</si>
  <si>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</si>
  <si>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</si>
  <si>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</si>
  <si>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</si>
  <si>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</si>
  <si>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</si>
  <si>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</si>
  <si>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</si>
  <si>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</si>
  <si>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</si>
  <si>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</si>
  <si>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</si>
  <si>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</si>
  <si>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</si>
  <si>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</si>
  <si>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</si>
  <si>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</si>
  <si>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</si>
  <si>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</si>
  <si>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</si>
  <si>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</si>
  <si>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</si>
  <si>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</si>
  <si>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</si>
  <si>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</si>
  <si>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</si>
  <si>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</si>
  <si>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</si>
  <si>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</si>
  <si>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</si>
  <si>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</si>
  <si>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</si>
  <si>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</si>
  <si>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</si>
  <si>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</si>
  <si>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</si>
  <si>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</si>
  <si>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</si>
  <si>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</si>
  <si>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</si>
  <si>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</si>
  <si>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</si>
  <si>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</si>
  <si>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</si>
  <si>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</si>
  <si>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</si>
  <si>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</si>
  <si>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</si>
  <si>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</si>
  <si>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</si>
  <si>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</si>
  <si>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</si>
  <si>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</si>
  <si>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</si>
  <si>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</si>
  <si>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</si>
  <si>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</si>
  <si>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</si>
  <si>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</si>
  <si>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</si>
  <si>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</si>
  <si>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</si>
  <si>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</si>
  <si>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</si>
  <si>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</si>
  <si>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</si>
  <si>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</si>
  <si>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</si>
  <si>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</si>
  <si>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</si>
  <si>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</si>
  <si>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</si>
  <si>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</si>
  <si>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</si>
  <si>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</si>
  <si>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</si>
  <si>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</si>
  <si>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</si>
  <si>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</si>
  <si>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</si>
  <si>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</si>
  <si>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</si>
  <si>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</si>
  <si>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</si>
  <si>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</si>
  <si>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</si>
  <si>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</si>
  <si>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</si>
  <si>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</si>
  <si>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</si>
  <si>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</si>
  <si>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</si>
  <si>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</si>
  <si>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</si>
  <si>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</si>
  <si>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</si>
  <si>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</si>
  <si>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</si>
  <si>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</si>
  <si>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</si>
  <si>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</si>
  <si>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</si>
  <si>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</si>
  <si>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</si>
  <si>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</si>
  <si>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</si>
  <si>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</si>
  <si>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</si>
  <si>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</si>
  <si>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</si>
  <si>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</si>
  <si>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</si>
  <si>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</si>
  <si>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</si>
  <si>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</si>
  <si>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</si>
  <si>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</si>
  <si>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</si>
  <si>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</si>
  <si>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</si>
  <si>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</si>
  <si>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</si>
  <si>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</si>
  <si>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</si>
  <si>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</si>
  <si>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</si>
  <si>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</si>
  <si>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</si>
  <si>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</si>
  <si>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</si>
  <si>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</si>
  <si>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</si>
  <si>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</si>
  <si>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</si>
  <si>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</si>
  <si>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</si>
  <si>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</si>
  <si>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</si>
  <si>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</si>
  <si>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</si>
  <si>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</si>
  <si>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</si>
  <si>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</si>
  <si>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</si>
  <si>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</si>
  <si>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</si>
  <si>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</si>
  <si>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</si>
  <si>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</si>
  <si>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</si>
  <si>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</si>
  <si>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</si>
  <si>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</si>
  <si>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</si>
  <si>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</si>
  <si>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</si>
  <si>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</si>
  <si>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</si>
  <si>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</si>
  <si>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</si>
  <si>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</si>
  <si>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</si>
  <si>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</si>
  <si>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</si>
  <si>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</si>
  <si>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</si>
  <si>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</si>
  <si>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</si>
  <si>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</si>
  <si>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</si>
  <si>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</si>
  <si>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</si>
  <si>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</si>
  <si>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</si>
  <si>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</si>
  <si>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</si>
  <si>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</si>
  <si>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</si>
  <si>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</si>
  <si>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</si>
  <si>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</si>
  <si>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</si>
  <si>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</si>
  <si>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</si>
  <si>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</si>
  <si>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</si>
  <si>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</si>
  <si>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</si>
  <si>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</si>
  <si>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</si>
  <si>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</si>
  <si>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</si>
  <si>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</si>
  <si>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</si>
  <si>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</si>
  <si>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</si>
  <si>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</si>
  <si>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</si>
  <si>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</si>
  <si>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</si>
  <si>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</si>
  <si>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</si>
  <si>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</si>
  <si>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</si>
  <si>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</si>
  <si>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</si>
  <si>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</si>
  <si>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</si>
  <si>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</si>
  <si>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</si>
  <si>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</si>
  <si>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</si>
  <si>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</si>
  <si>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</si>
  <si>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</si>
  <si>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</si>
  <si>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</si>
  <si>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</si>
  <si>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</si>
  <si>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</si>
  <si>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</si>
  <si>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</si>
  <si>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</si>
  <si>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</si>
  <si>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</si>
  <si>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</si>
  <si>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</si>
  <si>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</si>
  <si>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</si>
  <si>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</si>
  <si>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</si>
  <si>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</si>
  <si>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</si>
  <si>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</si>
  <si>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</si>
  <si>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</si>
  <si>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</si>
  <si>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</si>
  <si>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</si>
  <si>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</si>
  <si>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</si>
  <si>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</si>
  <si>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</si>
  <si>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</si>
  <si>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</si>
  <si>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</si>
  <si>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</si>
  <si>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</si>
  <si>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</si>
  <si>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</si>
  <si>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</si>
  <si>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</si>
  <si>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</si>
  <si>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</si>
  <si>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</si>
  <si>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</si>
  <si>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</si>
  <si>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</si>
  <si>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</si>
  <si>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</si>
  <si>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</si>
  <si>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</si>
  <si>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</si>
  <si>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</si>
  <si>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</si>
  <si>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</si>
  <si>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</si>
  <si>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</si>
  <si>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</si>
  <si>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</si>
  <si>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</si>
  <si>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</si>
  <si>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</si>
  <si>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</si>
  <si>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</si>
  <si>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</si>
  <si>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</si>
  <si>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</si>
  <si>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</si>
  <si>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</si>
  <si>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</si>
  <si>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</si>
  <si>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</si>
  <si>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</si>
  <si>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</si>
  <si>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</si>
  <si>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</si>
  <si>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</si>
  <si>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</si>
  <si>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</si>
  <si>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</si>
  <si>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</si>
  <si>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</si>
  <si>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</si>
  <si>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</si>
  <si>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</si>
  <si>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</si>
  <si>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</si>
  <si>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</si>
  <si>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</si>
  <si>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</si>
  <si>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</si>
  <si>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</si>
  <si>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</si>
  <si>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</si>
  <si>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</si>
  <si>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</si>
  <si>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</si>
  <si>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</si>
  <si>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</si>
  <si>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</si>
  <si>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</si>
  <si>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</si>
  <si>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</si>
  <si>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</si>
  <si>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</si>
  <si>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</si>
  <si>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</si>
  <si>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</si>
  <si>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</si>
  <si>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</si>
  <si>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</si>
  <si>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</si>
  <si>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</si>
  <si>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</si>
  <si>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</si>
  <si>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</si>
  <si>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</si>
  <si>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</si>
  <si>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</si>
  <si>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</si>
  <si>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</si>
  <si>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</si>
  <si>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</si>
  <si>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</si>
  <si>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</si>
  <si>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</si>
  <si>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</si>
  <si>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</si>
  <si>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</si>
  <si>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</si>
  <si>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</si>
  <si>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</si>
  <si>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</si>
  <si>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</si>
  <si>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</si>
  <si>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</si>
  <si>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</si>
  <si>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</si>
  <si>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</si>
  <si>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</si>
  <si>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</si>
  <si>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</si>
  <si>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</si>
  <si>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</si>
  <si>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</si>
  <si>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</si>
  <si>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</si>
  <si>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</si>
  <si>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</si>
  <si>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</si>
  <si>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</si>
  <si>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</si>
  <si>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</si>
  <si>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</si>
  <si>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</si>
  <si>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</si>
  <si>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</si>
  <si>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</si>
  <si>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</si>
  <si>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</si>
  <si>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</si>
  <si>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</si>
  <si>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</si>
  <si>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</si>
  <si>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</si>
  <si>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</si>
  <si>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</si>
  <si>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</si>
  <si>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</si>
  <si>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</si>
  <si>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</si>
  <si>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</si>
  <si>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</si>
  <si>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</si>
  <si>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</si>
  <si>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</si>
  <si>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</si>
  <si>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</si>
  <si>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</si>
  <si>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</si>
  <si>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</si>
  <si>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</si>
  <si>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</si>
  <si>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</si>
  <si>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</si>
  <si>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</si>
  <si>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</si>
  <si>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</si>
  <si>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</si>
  <si>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</si>
  <si>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</si>
  <si>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</si>
  <si>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</si>
  <si>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</si>
  <si>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</si>
  <si>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</si>
  <si>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</si>
  <si>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</si>
  <si>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</si>
  <si>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</si>
  <si>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</si>
  <si>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</si>
  <si>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</si>
  <si>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</si>
  <si>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</si>
  <si>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</si>
  <si>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</si>
  <si>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</si>
  <si>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</si>
  <si>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</si>
  <si>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</si>
  <si>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</si>
  <si>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</si>
  <si>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</si>
  <si>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</si>
  <si>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</si>
  <si>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</si>
  <si>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</si>
  <si>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</si>
  <si>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</si>
  <si>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</si>
  <si>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</si>
  <si>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</si>
  <si>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</si>
  <si>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</si>
  <si>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</si>
  <si>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</si>
  <si>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</si>
  <si>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</si>
  <si>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</si>
  <si>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</si>
  <si>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</si>
  <si>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</si>
  <si>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</si>
  <si>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</si>
  <si>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</si>
  <si>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</si>
  <si>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</si>
  <si>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</si>
  <si>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</si>
  <si>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</si>
  <si>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</si>
  <si>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</si>
  <si>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</si>
  <si>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</si>
  <si>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</si>
  <si>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</si>
  <si>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</si>
  <si>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</si>
  <si>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</si>
  <si>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</si>
  <si>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</si>
  <si>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</si>
  <si>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</si>
  <si>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</si>
  <si>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</si>
  <si>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</si>
  <si>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</si>
  <si>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</si>
  <si>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</si>
  <si>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</si>
  <si>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</si>
  <si>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</si>
  <si>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</si>
  <si>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</si>
  <si>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</si>
  <si>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</si>
  <si>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</si>
  <si>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</si>
  <si>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</si>
  <si>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</si>
  <si>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</si>
  <si>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</si>
  <si>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</si>
  <si>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</si>
  <si>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</si>
  <si>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</si>
  <si>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</si>
  <si>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</si>
  <si>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</si>
  <si>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</si>
  <si>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</si>
  <si>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</si>
  <si>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</si>
  <si>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</si>
  <si>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</si>
  <si>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</si>
  <si>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</si>
  <si>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</si>
  <si>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</si>
  <si>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</si>
  <si>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</si>
  <si>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</si>
  <si>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</si>
  <si>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</si>
  <si>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</si>
  <si>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</si>
  <si>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</si>
  <si>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</si>
  <si>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</si>
  <si>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</si>
  <si>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</si>
  <si>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</si>
  <si>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</si>
  <si>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</si>
  <si>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</si>
  <si>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</si>
  <si>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</si>
  <si>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</si>
  <si>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</si>
  <si>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</si>
  <si>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</si>
  <si>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</si>
  <si>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</si>
  <si>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</si>
  <si>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</si>
  <si>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</si>
  <si>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</si>
  <si>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</si>
  <si>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</si>
  <si>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</si>
  <si>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</si>
  <si>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</si>
  <si>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</si>
  <si>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</si>
  <si>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</si>
  <si>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</si>
  <si>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</si>
  <si>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</si>
  <si>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</si>
  <si>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</si>
  <si>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</si>
  <si>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</si>
  <si>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</si>
  <si>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</si>
  <si>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</si>
  <si>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</si>
  <si>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</si>
  <si>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</si>
  <si>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</si>
  <si>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</si>
  <si>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</si>
  <si>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</si>
  <si>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</si>
  <si>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</si>
  <si>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</si>
  <si>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</si>
  <si>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</si>
  <si>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</si>
  <si>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</si>
  <si>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</si>
  <si>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</si>
  <si>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</si>
  <si>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</si>
  <si>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</si>
  <si>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</si>
  <si>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</si>
  <si>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</si>
  <si>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</si>
  <si>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</si>
  <si>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</si>
  <si>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</si>
  <si>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</si>
  <si>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</si>
  <si>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</si>
  <si>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</si>
  <si>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</si>
  <si>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</si>
  <si>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</si>
  <si>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</si>
  <si>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</si>
  <si>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</si>
  <si>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</si>
  <si>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</si>
  <si>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</si>
  <si>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</si>
  <si>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</si>
  <si>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</si>
  <si>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</si>
  <si>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</si>
  <si>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</si>
  <si>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</si>
  <si>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</si>
  <si>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</si>
  <si>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</si>
  <si>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</si>
  <si>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</si>
  <si>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</si>
  <si>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</si>
  <si>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</si>
  <si>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</si>
  <si>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</si>
  <si>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</si>
  <si>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</si>
  <si>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</si>
  <si>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</si>
  <si>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</si>
  <si>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</si>
  <si>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</si>
  <si>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</si>
  <si>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</si>
  <si>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</si>
  <si>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</si>
  <si>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</si>
  <si>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</si>
  <si>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</si>
  <si>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</si>
  <si>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</si>
  <si>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</si>
  <si>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</si>
  <si>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</si>
  <si>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</si>
  <si>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</si>
  <si>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</si>
  <si>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</si>
  <si>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</si>
  <si>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</si>
  <si>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</si>
  <si>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</si>
  <si>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</si>
  <si>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</si>
  <si>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</si>
  <si>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</si>
  <si>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</si>
  <si>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</si>
  <si>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</si>
  <si>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</si>
  <si>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</si>
  <si>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</si>
  <si>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</si>
  <si>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</si>
  <si>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</si>
  <si>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</si>
  <si>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</si>
  <si>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</si>
  <si>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</si>
  <si>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</si>
  <si>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</si>
  <si>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</si>
  <si>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</si>
  <si>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</si>
  <si>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</si>
  <si>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</si>
  <si>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</si>
  <si>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</si>
  <si>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</si>
  <si>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</si>
  <si>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</si>
  <si>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</si>
  <si>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</si>
  <si>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</si>
  <si>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</si>
  <si>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</si>
  <si>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</si>
  <si>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</si>
  <si>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</si>
  <si>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</si>
  <si>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</si>
  <si>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</si>
  <si>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</si>
  <si>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</si>
  <si>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</si>
  <si>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</si>
  <si>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</si>
  <si>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</si>
  <si>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</si>
  <si>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</si>
  <si>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</si>
  <si>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</si>
  <si>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</si>
  <si>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</si>
  <si>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</si>
  <si>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</si>
  <si>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</si>
  <si>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</si>
  <si>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</si>
  <si>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</si>
  <si>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</si>
  <si>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</si>
  <si>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</si>
  <si>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</si>
  <si>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</si>
  <si>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</si>
  <si>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</si>
  <si>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</si>
  <si>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</si>
  <si>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</si>
  <si>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</si>
  <si>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</si>
  <si>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</si>
  <si>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</si>
  <si>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</si>
  <si>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</si>
  <si>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</si>
  <si>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</si>
  <si>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</si>
  <si>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</si>
  <si>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</si>
  <si>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</si>
  <si>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</si>
  <si>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</si>
  <si>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</si>
  <si>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</si>
  <si>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</si>
  <si>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</si>
  <si>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</si>
  <si>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</si>
  <si>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</si>
  <si>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</si>
  <si>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</si>
  <si>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</si>
  <si>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</si>
  <si>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</si>
  <si>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</si>
  <si>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</si>
  <si>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</si>
  <si>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</si>
  <si>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</si>
  <si>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</si>
  <si>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</si>
  <si>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</si>
  <si>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</si>
  <si>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</si>
  <si>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</si>
  <si>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</si>
  <si>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</si>
  <si>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</si>
  <si>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</si>
  <si>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</si>
  <si>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</si>
  <si>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</si>
  <si>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</si>
  <si>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</si>
  <si>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</si>
  <si>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</si>
  <si>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</si>
  <si>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</si>
  <si>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</si>
  <si>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</si>
  <si>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</si>
  <si>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</si>
  <si>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</si>
  <si>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</si>
  <si>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</si>
  <si>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</si>
  <si>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</si>
  <si>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</si>
  <si>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</si>
  <si>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</si>
  <si>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</si>
  <si>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</si>
  <si>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</si>
  <si>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</si>
  <si>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</si>
  <si>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</si>
  <si>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</si>
  <si>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</si>
  <si>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</si>
  <si>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</si>
  <si>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</si>
  <si>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</si>
  <si>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</si>
  <si>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</si>
  <si>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</si>
  <si>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</si>
  <si>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</si>
  <si>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</si>
  <si>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</si>
  <si>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</si>
  <si>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</si>
  <si>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</si>
  <si>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</si>
  <si>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</si>
  <si>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</si>
  <si>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</si>
  <si>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</si>
  <si>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</si>
  <si>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</si>
  <si>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</si>
  <si>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</si>
  <si>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</si>
  <si>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</si>
  <si>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</si>
  <si>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</si>
  <si>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</si>
  <si>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</si>
  <si>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</si>
  <si>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</si>
  <si>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</si>
  <si>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</si>
  <si>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</si>
  <si>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</si>
  <si>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</si>
  <si>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</si>
  <si>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</si>
  <si>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</si>
  <si>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</si>
  <si>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</si>
  <si>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</si>
  <si>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</si>
  <si>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</si>
  <si>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</si>
  <si>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</si>
  <si>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</si>
  <si>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</si>
  <si>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</si>
  <si>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</si>
  <si>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</si>
  <si>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</si>
  <si>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</si>
  <si>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</si>
  <si>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</si>
  <si>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</si>
  <si>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</si>
  <si>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</si>
  <si>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</si>
  <si>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</si>
  <si>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</si>
  <si>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</si>
  <si>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</si>
  <si>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</si>
  <si>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</si>
  <si>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</si>
  <si>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</si>
  <si>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</si>
  <si>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</si>
  <si>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</si>
  <si>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</si>
  <si>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</si>
  <si>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</si>
  <si>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</si>
  <si>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</si>
  <si>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</si>
  <si>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</si>
  <si>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</si>
  <si>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</si>
  <si>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</si>
  <si>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</si>
  <si>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</si>
  <si>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</si>
  <si>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</si>
  <si>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</si>
  <si>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</si>
  <si>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</si>
  <si>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</si>
  <si>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</si>
  <si>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</si>
  <si>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</si>
  <si>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</si>
  <si>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</si>
  <si>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</si>
  <si>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</si>
  <si>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</si>
  <si>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</si>
  <si>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</si>
  <si>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</si>
  <si>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</si>
  <si>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</si>
  <si>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</si>
  <si>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</si>
  <si>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</si>
  <si>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</si>
  <si>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</si>
  <si>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</si>
  <si>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</si>
  <si>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</si>
  <si>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</si>
  <si>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</si>
  <si>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</si>
  <si>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</si>
  <si>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</si>
  <si>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</si>
  <si>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</si>
  <si>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</si>
  <si>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</si>
  <si>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</si>
  <si>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</si>
  <si>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</si>
  <si>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</si>
  <si>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</si>
  <si>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</si>
  <si>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</si>
  <si>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</si>
  <si>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</si>
  <si>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</si>
  <si>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</si>
  <si>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</si>
  <si>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</si>
  <si>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</si>
  <si>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</si>
  <si>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</si>
  <si>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</si>
  <si>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</si>
  <si>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</si>
  <si>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</si>
  <si>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</si>
  <si>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</si>
  <si>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</si>
  <si>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</si>
  <si>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</si>
  <si>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</si>
  <si>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</si>
  <si>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</si>
  <si>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</si>
  <si>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</si>
  <si>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</si>
  <si>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</si>
  <si>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</si>
  <si>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</si>
  <si>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</si>
  <si>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</si>
  <si>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</si>
  <si>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</si>
  <si>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</si>
  <si>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</si>
  <si>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</si>
  <si>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</si>
  <si>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</si>
  <si>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</si>
  <si>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</si>
  <si>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</si>
  <si>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</si>
  <si>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</si>
  <si>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</si>
  <si>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</si>
  <si>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</si>
  <si>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</si>
  <si>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</si>
  <si>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</si>
  <si>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</si>
  <si>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</si>
  <si>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</si>
  <si>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</si>
  <si>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</si>
  <si>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</si>
  <si>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</si>
  <si>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</si>
  <si>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</si>
  <si>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</si>
  <si>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</si>
  <si>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</si>
  <si>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</si>
  <si>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</si>
  <si>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</si>
  <si>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</si>
  <si>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</si>
  <si>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</si>
  <si>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</si>
  <si>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</si>
  <si>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</si>
  <si>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</si>
  <si>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</si>
  <si>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</si>
  <si>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</si>
  <si>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</si>
  <si>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</si>
  <si>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</si>
  <si>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</si>
  <si>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</si>
  <si>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</si>
  <si>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</si>
  <si>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</si>
  <si>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</si>
  <si>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</si>
  <si>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</si>
  <si>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</si>
  <si>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</si>
  <si>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</si>
  <si>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</si>
  <si>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</si>
  <si>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</si>
  <si>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</si>
  <si>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</si>
  <si>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</si>
  <si>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</si>
  <si>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</si>
  <si>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</si>
  <si>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</si>
  <si>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</si>
  <si>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</si>
  <si>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</si>
  <si>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</si>
  <si>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</si>
  <si>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</si>
  <si>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</si>
  <si>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</si>
  <si>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</si>
  <si>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</si>
  <si>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</si>
  <si>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</si>
  <si>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</si>
  <si>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</si>
  <si>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</si>
  <si>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</si>
  <si>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</si>
  <si>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</si>
  <si>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</si>
  <si>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</si>
  <si>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</si>
  <si>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</si>
  <si>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</si>
  <si>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</si>
  <si>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</si>
  <si>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</si>
  <si>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</si>
  <si>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</si>
  <si>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</si>
  <si>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</si>
  <si>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</si>
  <si>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</si>
  <si>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</si>
  <si>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</si>
  <si>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</si>
  <si>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</si>
  <si>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</si>
  <si>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</si>
  <si>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</si>
  <si>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</si>
  <si>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</si>
  <si>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</si>
  <si>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</si>
  <si>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</si>
  <si>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</si>
  <si>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</si>
  <si>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</si>
  <si>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</si>
  <si>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</si>
  <si>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</si>
  <si>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</si>
  <si>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</si>
  <si>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</si>
  <si>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</si>
  <si>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</si>
  <si>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</si>
  <si>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</si>
  <si>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</si>
  <si>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</si>
  <si>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</si>
  <si>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</si>
  <si>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</si>
  <si>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</si>
  <si>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</si>
  <si>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</si>
  <si>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</si>
  <si>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</si>
  <si>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</si>
  <si>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</si>
  <si>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</si>
  <si>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</si>
  <si>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</si>
  <si>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</si>
  <si>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</si>
  <si>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</si>
  <si>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</si>
  <si>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</si>
  <si>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</si>
  <si>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</si>
  <si>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</si>
  <si>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</si>
  <si>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</si>
  <si>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</si>
  <si>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</si>
  <si>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</si>
  <si>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</si>
  <si>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</si>
  <si>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</si>
  <si>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</si>
  <si>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</si>
  <si>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</si>
  <si>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</si>
  <si>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</si>
  <si>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</si>
  <si>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</si>
  <si>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</si>
  <si>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</si>
  <si>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</si>
  <si>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</si>
  <si>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</si>
  <si>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</si>
  <si>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</si>
  <si>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</si>
  <si>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</si>
  <si>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</si>
  <si>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</si>
  <si>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</si>
  <si>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</si>
  <si>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</si>
  <si>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</si>
  <si>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</si>
  <si>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</si>
  <si>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</si>
  <si>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</si>
  <si>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</si>
  <si>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</si>
  <si>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</si>
  <si>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</si>
  <si>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</si>
  <si>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</si>
  <si>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</si>
  <si>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</si>
  <si>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</si>
  <si>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</si>
  <si>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</si>
  <si>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</si>
  <si>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</si>
  <si>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</si>
  <si>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</si>
  <si>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</si>
  <si>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</si>
  <si>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</si>
  <si>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</si>
  <si>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</si>
  <si>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</si>
  <si>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</si>
  <si>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</si>
  <si>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</si>
  <si>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</si>
  <si>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</si>
  <si>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</si>
  <si>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</si>
  <si>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</si>
  <si>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</si>
  <si>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</si>
  <si>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</si>
  <si>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</si>
  <si>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</si>
  <si>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</si>
  <si>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</si>
  <si>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</si>
  <si>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</si>
  <si>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</si>
  <si>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</si>
  <si>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</si>
  <si>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</si>
  <si>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</si>
  <si>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</si>
  <si>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</si>
  <si>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</si>
  <si>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</si>
  <si>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</si>
  <si>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</si>
  <si>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</si>
  <si>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</si>
  <si>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</si>
  <si>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</si>
  <si>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</si>
  <si>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</si>
  <si>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</si>
  <si>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</si>
  <si>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</si>
  <si>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</si>
  <si>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</si>
  <si>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</si>
  <si>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</si>
  <si>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</si>
  <si>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</si>
  <si>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</si>
  <si>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</si>
  <si>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</si>
  <si>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</si>
  <si>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</si>
  <si>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</si>
  <si>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</si>
  <si>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</si>
  <si>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</si>
  <si>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</si>
  <si>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</si>
  <si>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</si>
  <si>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</si>
  <si>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</si>
  <si>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</si>
  <si>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</si>
  <si>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</si>
  <si>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</si>
  <si>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</si>
  <si>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</si>
  <si>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</si>
  <si>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</si>
  <si>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</si>
  <si>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</si>
  <si>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</si>
  <si>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</si>
  <si>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</si>
  <si>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</si>
  <si>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</si>
  <si>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</si>
  <si>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</si>
  <si>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</si>
  <si>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</si>
  <si>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</si>
  <si>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</si>
  <si>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</si>
  <si>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</si>
  <si>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</si>
  <si>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</si>
  <si>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</si>
  <si>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</si>
  <si>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</si>
  <si>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</si>
  <si>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</si>
  <si>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</si>
  <si>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</si>
  <si>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</si>
  <si>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</si>
  <si>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</si>
  <si>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</si>
  <si>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</si>
  <si>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</si>
  <si>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</si>
  <si>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</si>
  <si>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</si>
  <si>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</si>
  <si>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</si>
  <si>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</si>
  <si>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</si>
  <si>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</si>
  <si>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</si>
  <si>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</si>
  <si>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</si>
  <si>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</si>
  <si>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</si>
  <si>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</si>
  <si>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</si>
  <si>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</si>
  <si>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</si>
  <si>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</si>
  <si>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</si>
  <si>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</si>
  <si>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</si>
  <si>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</si>
  <si>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</si>
  <si>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</si>
  <si>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</si>
  <si>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</si>
  <si>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</si>
  <si>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</si>
  <si>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</si>
  <si>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</si>
  <si>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</si>
  <si>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</si>
  <si>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</si>
  <si>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</si>
  <si>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</si>
  <si>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</si>
  <si>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</si>
  <si>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</si>
  <si>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</si>
  <si>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</si>
  <si>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</si>
  <si>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</si>
  <si>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</si>
  <si>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</si>
  <si>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</si>
  <si>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</si>
  <si>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</si>
  <si>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</si>
  <si>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</si>
  <si>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</si>
  <si>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</si>
  <si>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</si>
  <si>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</si>
  <si>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</si>
  <si>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</si>
  <si>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</si>
  <si>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</si>
  <si>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</si>
  <si>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</si>
  <si>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</si>
  <si>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</si>
  <si>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</si>
  <si>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</si>
  <si>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</si>
  <si>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</si>
  <si>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</si>
  <si>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</si>
  <si>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</si>
  <si>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</si>
  <si>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</si>
  <si>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</si>
  <si>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</si>
  <si>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</si>
  <si>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</si>
  <si>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</si>
  <si>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</si>
  <si>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</si>
  <si>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</si>
  <si>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</si>
  <si>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</si>
  <si>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</si>
  <si>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</si>
  <si>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</si>
  <si>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</si>
  <si>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</si>
  <si>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</si>
  <si>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</si>
  <si>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</si>
  <si>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</si>
  <si>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</si>
  <si>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</si>
  <si>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</si>
  <si>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</si>
  <si>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</si>
  <si>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</si>
  <si>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</si>
  <si>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</si>
  <si>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</si>
  <si>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</si>
  <si>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</si>
  <si>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</si>
  <si>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</si>
  <si>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</si>
  <si>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</si>
  <si>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</si>
  <si>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</si>
  <si>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</si>
  <si>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</si>
  <si>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</si>
  <si>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</si>
  <si>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</si>
  <si>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</si>
  <si>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</si>
  <si>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</si>
  <si>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</si>
  <si>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</si>
  <si>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</si>
  <si>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</si>
  <si>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</si>
  <si>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</si>
  <si>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</si>
  <si>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</si>
  <si>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</si>
  <si>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</si>
  <si>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</si>
  <si>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</si>
  <si>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</si>
  <si>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</si>
  <si>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</si>
  <si>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</si>
  <si>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</si>
  <si>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</si>
  <si>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</si>
  <si>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</si>
  <si>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</si>
  <si>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</si>
  <si>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</si>
  <si>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</si>
  <si>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</si>
  <si>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</si>
  <si>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</si>
  <si>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</si>
  <si>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</si>
  <si>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</si>
  <si>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</si>
  <si>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</si>
  <si>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</si>
  <si>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</si>
  <si>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</si>
  <si>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</si>
  <si>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</si>
  <si>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</si>
  <si>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</si>
  <si>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</si>
  <si>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</si>
  <si>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</si>
  <si>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</si>
  <si>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</si>
  <si>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</si>
  <si>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</si>
  <si>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</si>
  <si>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</si>
  <si>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</si>
  <si>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</si>
  <si>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</si>
  <si>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</si>
  <si>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</si>
  <si>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</si>
  <si>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</si>
  <si>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</si>
  <si>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</si>
  <si>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</si>
  <si>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</si>
  <si>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</si>
  <si>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</si>
  <si>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</si>
  <si>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</si>
  <si>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</si>
  <si>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</si>
  <si>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</si>
  <si>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</si>
  <si>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</si>
  <si>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</si>
  <si>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</si>
  <si>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</si>
  <si>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</si>
  <si>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</si>
  <si>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</si>
  <si>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</si>
  <si>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</si>
  <si>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</si>
  <si>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</si>
  <si>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</si>
  <si>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</si>
  <si>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</si>
  <si>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</si>
  <si>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</si>
  <si>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</si>
  <si>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</si>
  <si>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</si>
  <si>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</si>
  <si>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</si>
  <si>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</si>
  <si>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</si>
  <si>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</si>
  <si>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</si>
  <si>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</si>
  <si>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</si>
  <si>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</si>
  <si>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</si>
  <si>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</si>
  <si>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</si>
  <si>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</si>
  <si>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</si>
  <si>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</si>
  <si>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</si>
  <si>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</si>
  <si>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</si>
  <si>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</si>
  <si>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</si>
  <si>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</si>
  <si>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</si>
  <si>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</si>
  <si>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</si>
  <si>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</si>
  <si>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</si>
  <si>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</si>
  <si>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</si>
  <si>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</si>
  <si>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</si>
  <si>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</si>
  <si>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</si>
  <si>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</si>
  <si>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</si>
  <si>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</si>
  <si>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</si>
  <si>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</si>
  <si>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</si>
  <si>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</si>
  <si>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</si>
  <si>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</si>
  <si>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</si>
  <si>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</si>
  <si>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</si>
  <si>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</si>
  <si>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</si>
  <si>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</si>
  <si>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</si>
  <si>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</si>
  <si>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</si>
  <si>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</si>
  <si>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</si>
  <si>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</si>
  <si>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</si>
  <si>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</si>
  <si>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</si>
  <si>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</si>
  <si>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</si>
  <si>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</si>
  <si>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</si>
  <si>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</si>
  <si>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</si>
  <si>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</si>
  <si>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</si>
  <si>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</si>
  <si>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</si>
  <si>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</si>
  <si>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</si>
  <si>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</si>
  <si>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</si>
  <si>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</si>
  <si>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</si>
  <si>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</si>
  <si>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</si>
  <si>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</si>
  <si>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</si>
  <si>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</si>
  <si>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</si>
  <si>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</si>
  <si>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</si>
  <si>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</si>
  <si>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</si>
  <si>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</si>
  <si>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</si>
  <si>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</si>
  <si>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</si>
  <si>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</si>
  <si>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</si>
  <si>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</si>
  <si>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</si>
  <si>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</si>
  <si>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</si>
  <si>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</si>
  <si>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</si>
  <si>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</si>
  <si>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</si>
  <si>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</si>
  <si>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</si>
  <si>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</si>
  <si>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</si>
  <si>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</si>
  <si>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</si>
  <si>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</si>
  <si>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</si>
  <si>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</si>
  <si>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</si>
  <si>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</si>
  <si>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</si>
  <si>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</si>
  <si>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</si>
  <si>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</si>
  <si>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</si>
  <si>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</si>
  <si>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</si>
  <si>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</si>
  <si>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</si>
  <si>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</si>
  <si>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</si>
  <si>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</si>
  <si>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</si>
  <si>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</si>
  <si>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</si>
  <si>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</si>
  <si>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</si>
  <si>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</si>
  <si>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</si>
  <si>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</si>
  <si>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</si>
  <si>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</si>
  <si>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</si>
  <si>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</si>
  <si>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</si>
  <si>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</si>
  <si>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</si>
  <si>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</si>
  <si>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</si>
  <si>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</si>
  <si>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</si>
  <si>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</si>
  <si>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</si>
  <si>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</si>
  <si>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</si>
  <si>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</si>
  <si>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</si>
  <si>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</si>
  <si>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</si>
  <si>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</si>
  <si>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</si>
  <si>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</si>
  <si>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</si>
  <si>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</si>
  <si>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</si>
  <si>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</si>
  <si>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</si>
  <si>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</si>
  <si>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</si>
  <si>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</si>
  <si>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</si>
  <si>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</si>
  <si>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</si>
  <si>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</si>
  <si>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</si>
  <si>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</si>
  <si>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</si>
  <si>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</si>
  <si>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</si>
  <si>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</si>
  <si>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</si>
  <si>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</si>
  <si>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</si>
  <si>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</si>
  <si>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</si>
  <si>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</si>
  <si>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</si>
  <si>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</si>
  <si>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</si>
  <si>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</si>
  <si>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</si>
  <si>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</si>
  <si>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</si>
  <si>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</si>
  <si>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</si>
  <si>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</si>
  <si>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</si>
  <si>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</si>
  <si>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</si>
  <si>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</si>
  <si>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</si>
  <si>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</si>
  <si>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</si>
  <si>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</si>
  <si>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</si>
  <si>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</si>
  <si>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</si>
  <si>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</si>
  <si>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</si>
  <si>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</si>
  <si>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</si>
  <si>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</si>
  <si>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</si>
  <si>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</si>
  <si>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</si>
  <si>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</si>
  <si>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</si>
  <si>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</si>
  <si>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</si>
  <si>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</si>
  <si>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</si>
  <si>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</si>
  <si>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</si>
  <si>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</si>
  <si>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</si>
  <si>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</si>
  <si>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</si>
  <si>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</si>
  <si>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</si>
  <si>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</si>
  <si>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</si>
  <si>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</si>
  <si>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</si>
  <si>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</si>
  <si>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</si>
  <si>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</si>
  <si>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</si>
  <si>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</si>
  <si>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</si>
  <si>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</si>
  <si>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</si>
  <si>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</si>
  <si>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</si>
  <si>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</si>
  <si>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</si>
  <si>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</si>
  <si>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</si>
  <si>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</si>
  <si>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</si>
  <si>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</si>
  <si>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</si>
  <si>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</si>
  <si>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</si>
  <si>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</si>
  <si>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</si>
  <si>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</si>
  <si>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</si>
  <si>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</si>
  <si>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</si>
  <si>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</si>
  <si>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</si>
  <si>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</si>
  <si>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</si>
  <si>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</si>
  <si>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</si>
  <si>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</si>
  <si>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</si>
  <si>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</si>
  <si>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</si>
  <si>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</si>
  <si>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</si>
  <si>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</si>
  <si>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</si>
  <si>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</si>
  <si>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</si>
  <si>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</si>
  <si>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</si>
  <si>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</si>
  <si>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</si>
  <si>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</si>
  <si>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</si>
  <si>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</si>
  <si>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</si>
  <si>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</si>
  <si>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</si>
  <si>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</si>
  <si>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</si>
  <si>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</si>
  <si>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</si>
  <si>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</si>
  <si>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</si>
  <si>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</si>
  <si>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</si>
  <si>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</si>
  <si>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</si>
  <si>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</si>
  <si>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</si>
  <si>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</si>
  <si>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</si>
  <si>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</si>
  <si>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</si>
  <si>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</si>
  <si>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</si>
  <si>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</si>
  <si>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</si>
  <si>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</si>
  <si>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</si>
  <si>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</si>
  <si>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</si>
  <si>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</si>
  <si>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</si>
  <si>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</si>
  <si>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</si>
  <si>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</si>
  <si>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</si>
  <si>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</si>
  <si>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</si>
  <si>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</si>
  <si>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</si>
  <si>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</si>
  <si>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</si>
  <si>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</si>
  <si>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</si>
  <si>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</si>
  <si>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</si>
  <si>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</si>
  <si>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</si>
  <si>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</si>
  <si>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</si>
  <si>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</si>
  <si>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</si>
  <si>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</si>
  <si>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</si>
  <si>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</si>
  <si>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</si>
  <si>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</si>
  <si>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</si>
  <si>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</si>
  <si>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</si>
  <si>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</si>
  <si>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</si>
  <si>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</si>
  <si>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</si>
  <si>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</si>
  <si>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</si>
  <si>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</si>
  <si>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</si>
  <si>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</si>
  <si>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</si>
  <si>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</si>
  <si>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</si>
  <si>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</si>
  <si>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</si>
  <si>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</si>
  <si>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</si>
  <si>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</si>
  <si>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</si>
  <si>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</si>
  <si>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</si>
  <si>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</si>
  <si>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</si>
  <si>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</si>
  <si>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</si>
  <si>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</si>
  <si>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</si>
  <si>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</si>
  <si>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</si>
  <si>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</si>
  <si>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</si>
  <si>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</si>
  <si>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</si>
  <si>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</si>
  <si>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</si>
  <si>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</si>
  <si>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</si>
  <si>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</si>
  <si>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</si>
  <si>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</si>
  <si>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</si>
  <si>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</si>
  <si>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</si>
  <si>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</si>
  <si>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</si>
  <si>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</si>
  <si>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</si>
  <si>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</si>
  <si>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</si>
  <si>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</si>
  <si>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</si>
  <si>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</si>
  <si>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</si>
  <si>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</si>
  <si>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</si>
  <si>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</si>
  <si>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</si>
  <si>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</si>
  <si>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</si>
  <si>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</si>
  <si>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</si>
  <si>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</si>
  <si>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</si>
  <si>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</si>
  <si>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</si>
  <si>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</si>
  <si>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</si>
  <si>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</si>
  <si>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</si>
  <si>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</si>
  <si>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</si>
  <si>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</si>
  <si>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</si>
  <si>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</si>
  <si>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</si>
  <si>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</si>
  <si>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</si>
  <si>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</si>
  <si>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</si>
  <si>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</si>
  <si>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</si>
  <si>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</si>
  <si>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</si>
  <si>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</si>
  <si>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</si>
  <si>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</si>
  <si>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</si>
  <si>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</si>
  <si>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</si>
  <si>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</si>
  <si>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</si>
  <si>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</si>
  <si>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</si>
  <si>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</si>
  <si>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</si>
  <si>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</si>
  <si>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</si>
  <si>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</si>
  <si>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</si>
  <si>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</si>
  <si>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</si>
  <si>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</si>
  <si>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</si>
  <si>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</si>
  <si>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</si>
  <si>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</si>
  <si>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</si>
  <si>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</si>
  <si>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</si>
  <si>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</si>
  <si>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</si>
  <si>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</si>
  <si>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</si>
  <si>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</si>
  <si>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</si>
  <si>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</si>
  <si>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</si>
  <si>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</si>
  <si>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</si>
  <si>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</si>
  <si>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</si>
  <si>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</si>
  <si>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</si>
  <si>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</si>
  <si>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</si>
  <si>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</si>
  <si>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</si>
  <si>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</si>
  <si>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</si>
  <si>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</si>
  <si>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</si>
  <si>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</si>
  <si>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</si>
  <si>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</si>
  <si>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</si>
  <si>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</si>
  <si>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</si>
  <si>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</si>
  <si>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</si>
  <si>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</si>
  <si>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</si>
  <si>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</si>
  <si>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</si>
  <si>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</si>
  <si>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</si>
  <si>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</si>
  <si>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</si>
  <si>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</si>
  <si>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</si>
  <si>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</si>
  <si>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</si>
  <si>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</si>
  <si>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</si>
  <si>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</si>
  <si>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</si>
  <si>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</si>
  <si>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</si>
  <si>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</si>
  <si>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</si>
  <si>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</si>
  <si>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</si>
  <si>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</si>
  <si>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</si>
  <si>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</si>
  <si>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</si>
  <si>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</si>
  <si>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</si>
  <si>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</si>
  <si>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</si>
  <si>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</si>
  <si>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</si>
  <si>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</si>
  <si>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</si>
  <si>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</si>
  <si>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</si>
  <si>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</si>
  <si>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</si>
  <si>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</si>
  <si>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</si>
  <si>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</si>
  <si>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</si>
  <si>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</si>
  <si>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</si>
  <si>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</si>
  <si>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</si>
  <si>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</si>
  <si>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</si>
  <si>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</si>
  <si>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</si>
  <si>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</si>
  <si>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</si>
  <si>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</si>
  <si>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</si>
  <si>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</si>
  <si>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</si>
  <si>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</si>
  <si>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</si>
  <si>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</si>
  <si>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</si>
  <si>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</si>
  <si>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</si>
  <si>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</si>
  <si>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</si>
  <si>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</si>
  <si>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</si>
  <si>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</si>
  <si>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</si>
  <si>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</si>
  <si>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</si>
  <si>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</si>
  <si>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</si>
  <si>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</si>
  <si>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</si>
  <si>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</si>
  <si>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</si>
  <si>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</si>
  <si>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</si>
  <si>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</si>
  <si>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</si>
  <si>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</si>
  <si>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</si>
  <si>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</si>
  <si>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</si>
  <si>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</si>
  <si>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</si>
  <si>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</si>
  <si>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</si>
  <si>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</si>
  <si>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</si>
  <si>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</si>
  <si>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</si>
  <si>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</si>
  <si>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</si>
  <si>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</si>
  <si>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</si>
  <si>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</si>
  <si>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</si>
  <si>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</si>
  <si>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</si>
  <si>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</si>
  <si>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</si>
  <si>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</si>
  <si>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</si>
  <si>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</si>
  <si>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</si>
  <si>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</si>
  <si>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</si>
  <si>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</si>
  <si>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</si>
  <si>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</si>
  <si>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</si>
  <si>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</si>
  <si>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</si>
  <si>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</si>
  <si>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</si>
  <si>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</si>
  <si>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</si>
  <si>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</si>
  <si>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</si>
  <si>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</si>
  <si>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</si>
  <si>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</si>
  <si>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</si>
  <si>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</si>
  <si>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</si>
  <si>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</si>
  <si>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</si>
  <si>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</si>
  <si>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</si>
  <si>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</si>
  <si>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</si>
  <si>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</si>
  <si>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</si>
  <si>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</si>
  <si>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</si>
  <si>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</si>
  <si>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</si>
  <si>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</si>
  <si>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</si>
  <si>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</si>
  <si>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</si>
  <si>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</si>
  <si>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</si>
  <si>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</si>
  <si>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</si>
  <si>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</si>
  <si>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</si>
  <si>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</si>
  <si>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</si>
  <si>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</si>
  <si>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</si>
  <si>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</si>
  <si>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</si>
  <si>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</si>
  <si>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</si>
  <si>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</si>
  <si>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</si>
  <si>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</si>
  <si>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</si>
  <si>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</si>
  <si>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</si>
  <si>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</si>
  <si>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</si>
  <si>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</si>
  <si>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</si>
  <si>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</si>
  <si>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</si>
  <si>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</si>
  <si>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</si>
  <si>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</si>
  <si>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</si>
  <si>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</si>
  <si>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</si>
  <si>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</si>
  <si>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</si>
  <si>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</si>
  <si>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</si>
  <si>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</si>
  <si>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</si>
  <si>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</si>
  <si>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</si>
  <si>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</si>
  <si>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</si>
  <si>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</si>
  <si>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</si>
  <si>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</si>
  <si>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</si>
  <si>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</si>
  <si>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</si>
  <si>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</si>
  <si>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</si>
  <si>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</si>
  <si>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</si>
  <si>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</si>
  <si>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</si>
  <si>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</si>
  <si>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</si>
  <si>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</si>
  <si>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</si>
  <si>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</si>
  <si>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</si>
  <si>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</si>
  <si>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</si>
  <si>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</si>
  <si>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</si>
  <si>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</si>
  <si>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</si>
  <si>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</si>
  <si>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</si>
  <si>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</si>
  <si>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</si>
  <si>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</si>
  <si>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</si>
  <si>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</si>
  <si>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</si>
  <si>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</si>
  <si>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</si>
  <si>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</si>
  <si>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</si>
  <si>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</si>
  <si>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</si>
  <si>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</si>
  <si>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</si>
  <si>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</si>
  <si>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</si>
  <si>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</si>
  <si>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</si>
  <si>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</si>
  <si>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</si>
  <si>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</si>
  <si>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</si>
  <si>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</si>
  <si>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</si>
  <si>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</si>
  <si>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</si>
  <si>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</si>
  <si>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</si>
  <si>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</si>
  <si>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</si>
  <si>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</si>
  <si>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</si>
  <si>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</si>
  <si>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</si>
  <si>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</si>
  <si>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</si>
  <si>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</si>
  <si>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</si>
  <si>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</si>
  <si>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</si>
  <si>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</si>
  <si>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</si>
  <si>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</si>
  <si>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</si>
  <si>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</si>
  <si>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</si>
  <si>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</si>
  <si>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</si>
  <si>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</si>
  <si>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</si>
  <si>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</si>
  <si>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</si>
  <si>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</si>
  <si>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</si>
  <si>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</si>
  <si>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</si>
  <si>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</si>
  <si>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</si>
  <si>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</si>
  <si>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</si>
  <si>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</si>
  <si>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</si>
  <si>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</si>
  <si>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</si>
  <si>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</si>
  <si>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</si>
  <si>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</si>
  <si>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</si>
  <si>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</si>
  <si>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</si>
  <si>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</si>
  <si>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</si>
  <si>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</si>
  <si>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</si>
  <si>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</si>
  <si>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</si>
  <si>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</si>
  <si>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</si>
  <si>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</si>
  <si>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</si>
  <si>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</si>
  <si>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</si>
  <si>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</si>
  <si>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</si>
  <si>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</si>
  <si>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</si>
  <si>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</si>
  <si>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</si>
  <si>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</si>
  <si>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</si>
  <si>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</si>
  <si>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</si>
  <si>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</si>
  <si>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</si>
  <si>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</si>
  <si>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</si>
  <si>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</si>
  <si>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</si>
  <si>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</si>
  <si>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</si>
  <si>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</si>
  <si>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</si>
  <si>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</si>
  <si>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</si>
  <si>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</si>
  <si>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</si>
  <si>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</si>
  <si>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</si>
  <si>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</si>
  <si>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</si>
  <si>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</si>
  <si>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</si>
  <si>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</si>
  <si>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</si>
  <si>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</si>
  <si>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</si>
  <si>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</si>
  <si>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</si>
  <si>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</si>
  <si>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</si>
  <si>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</si>
  <si>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</si>
  <si>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</si>
  <si>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</si>
  <si>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</si>
  <si>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</si>
  <si>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</si>
  <si>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</si>
  <si>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</si>
  <si>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</si>
  <si>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</si>
  <si>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</si>
  <si>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</si>
  <si>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</si>
  <si>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</si>
  <si>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</si>
  <si>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</si>
  <si>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</si>
  <si>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</si>
  <si>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</si>
  <si>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</si>
  <si>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</si>
  <si>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</si>
  <si>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</si>
  <si>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</si>
  <si>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</si>
  <si>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</si>
  <si>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</si>
  <si>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</si>
  <si>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</si>
  <si>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</si>
  <si>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</si>
  <si>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</si>
  <si>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</si>
  <si>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</si>
  <si>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</si>
  <si>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</si>
  <si>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</si>
  <si>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</si>
  <si>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</si>
  <si>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</si>
  <si>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</si>
  <si>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</si>
  <si>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</si>
  <si>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</si>
  <si>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</si>
  <si>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</si>
  <si>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</si>
  <si>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</si>
  <si>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</si>
  <si>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</si>
  <si>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</si>
  <si>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</si>
  <si>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</si>
  <si>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</si>
  <si>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</si>
  <si>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</si>
  <si>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</si>
  <si>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</si>
  <si>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</si>
  <si>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</si>
  <si>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</si>
  <si>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</si>
  <si>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</si>
  <si>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</si>
  <si>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</si>
  <si>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</si>
  <si>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</si>
  <si>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</si>
  <si>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</si>
  <si>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</si>
  <si>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</si>
  <si>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</si>
  <si>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</si>
  <si>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</si>
  <si>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</si>
  <si>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</si>
  <si>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</si>
  <si>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</si>
  <si>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</si>
  <si>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</si>
  <si>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</si>
  <si>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</si>
  <si>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</si>
  <si>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</si>
  <si>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</si>
  <si>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</si>
  <si>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</si>
  <si>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</si>
  <si>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</si>
  <si>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</si>
  <si>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</si>
  <si>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</si>
  <si>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</si>
  <si>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</si>
  <si>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</si>
  <si>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</si>
  <si>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</si>
  <si>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</si>
  <si>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</si>
  <si>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</si>
  <si>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</si>
  <si>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</si>
  <si>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</si>
  <si>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</si>
  <si>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</si>
  <si>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</si>
  <si>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</si>
  <si>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</si>
  <si>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</si>
  <si>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</si>
  <si>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</si>
  <si>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</si>
  <si>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</si>
  <si>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</si>
  <si>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</si>
  <si>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</si>
  <si>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</si>
  <si>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</si>
  <si>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</si>
  <si>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</si>
  <si>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</si>
  <si>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</si>
  <si>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</si>
  <si>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</si>
  <si>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</si>
  <si>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</si>
  <si>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</si>
  <si>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</si>
  <si>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</si>
  <si>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</si>
  <si>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</si>
  <si>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</si>
  <si>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</si>
  <si>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</si>
  <si>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</si>
  <si>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</si>
  <si>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</si>
  <si>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</si>
  <si>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</si>
  <si>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</si>
  <si>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</si>
  <si>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</si>
  <si>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</si>
  <si>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</si>
  <si>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</si>
  <si>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</si>
  <si>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</si>
  <si>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</si>
  <si>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</si>
  <si>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</si>
  <si>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</si>
  <si>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</si>
  <si>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</si>
  <si>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</si>
  <si>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</si>
  <si>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</si>
  <si>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</si>
  <si>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</si>
  <si>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</si>
  <si>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</si>
  <si>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</si>
  <si>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</si>
  <si>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</si>
  <si>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</si>
  <si>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</si>
  <si>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</si>
  <si>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</si>
  <si>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</si>
  <si>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</si>
  <si>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</si>
  <si>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</si>
  <si>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</si>
  <si>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</si>
  <si>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</si>
  <si>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</si>
  <si>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</si>
  <si>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</si>
  <si>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</si>
  <si>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</si>
  <si>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</si>
  <si>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</si>
  <si>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</si>
  <si>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</si>
  <si>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</si>
  <si>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</si>
  <si>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</si>
  <si>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</si>
  <si>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</si>
  <si>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</si>
  <si>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</si>
  <si>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</si>
  <si>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</si>
  <si>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</si>
  <si>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</si>
  <si>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</si>
  <si>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</si>
  <si>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</si>
  <si>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</si>
  <si>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</si>
  <si>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</si>
  <si>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</si>
  <si>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</si>
  <si>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</si>
  <si>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</si>
  <si>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</si>
  <si>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</si>
  <si>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</si>
  <si>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</si>
  <si>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</si>
  <si>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</si>
  <si>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</si>
  <si>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</si>
  <si>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</si>
  <si>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</si>
  <si>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</si>
  <si>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</si>
  <si>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</si>
  <si>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</si>
  <si>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</si>
  <si>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</si>
  <si>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</si>
  <si>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</si>
  <si>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</si>
  <si>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</si>
  <si>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</si>
  <si>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</si>
  <si>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</si>
  <si>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</si>
  <si>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</si>
  <si>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</si>
  <si>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</si>
  <si>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</si>
  <si>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</si>
  <si>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</si>
  <si>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</si>
  <si>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</si>
  <si>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</si>
  <si>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</si>
  <si>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</si>
  <si>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</si>
  <si>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</si>
  <si>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</si>
  <si>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</si>
  <si>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</si>
  <si>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</si>
  <si>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</si>
  <si>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</si>
  <si>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</si>
  <si>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</si>
  <si>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</si>
  <si>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</si>
  <si>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</si>
  <si>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</si>
  <si>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</si>
  <si>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</si>
  <si>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</si>
  <si>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</si>
  <si>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</si>
  <si>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</si>
  <si>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</si>
  <si>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</si>
  <si>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</si>
  <si>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</si>
  <si>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</si>
  <si>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</si>
  <si>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</si>
  <si>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</si>
  <si>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</si>
  <si>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</si>
  <si>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</si>
  <si>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</si>
  <si>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</si>
  <si>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</si>
  <si>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</si>
  <si>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</si>
  <si>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</si>
  <si>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</si>
  <si>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</si>
  <si>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</si>
  <si>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</si>
  <si>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</si>
  <si>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</si>
  <si>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</si>
  <si>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</si>
  <si>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</si>
  <si>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</si>
  <si>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</si>
  <si>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</si>
  <si>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</si>
  <si>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</si>
  <si>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</si>
  <si>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</si>
  <si>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</si>
  <si>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</si>
  <si>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</si>
  <si>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</si>
  <si>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</si>
  <si>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</si>
  <si>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</si>
  <si>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</si>
  <si>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</si>
  <si>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</si>
  <si>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</si>
  <si>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</si>
  <si>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</si>
  <si>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</si>
  <si>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</si>
  <si>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</si>
  <si>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</si>
  <si>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</si>
  <si>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</si>
  <si>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</si>
  <si>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</si>
  <si>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</si>
  <si>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</si>
  <si>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</si>
  <si>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</si>
  <si>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</si>
  <si>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</si>
  <si>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</si>
  <si>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</si>
  <si>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</si>
  <si>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</si>
  <si>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</si>
  <si>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</si>
  <si>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</si>
  <si>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</si>
  <si>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</si>
  <si>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</si>
  <si>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</si>
  <si>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</si>
  <si>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</si>
  <si>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</si>
  <si>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</si>
  <si>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</si>
  <si>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</si>
  <si>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</si>
  <si>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</si>
  <si>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</si>
  <si>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</si>
  <si>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</si>
  <si>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</si>
  <si>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</si>
  <si>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</si>
  <si>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</si>
  <si>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</si>
  <si>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</si>
  <si>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</si>
  <si>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</si>
  <si>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</si>
  <si>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</si>
  <si>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</si>
  <si>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</si>
  <si>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</si>
  <si>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</si>
  <si>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</si>
  <si>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</si>
  <si>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</si>
  <si>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</si>
  <si>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</si>
  <si>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</si>
  <si>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</si>
  <si>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</si>
  <si>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</si>
  <si>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</si>
  <si>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</si>
  <si>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</si>
  <si>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</si>
  <si>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</si>
  <si>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</si>
  <si>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</si>
  <si>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</si>
  <si>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</si>
  <si>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</si>
  <si>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</si>
  <si>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</si>
  <si>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</si>
  <si>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</si>
  <si>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</si>
  <si>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</si>
  <si>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</si>
  <si>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</si>
  <si>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</si>
  <si>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</si>
  <si>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</si>
  <si>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</si>
  <si>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</si>
  <si>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</si>
  <si>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</si>
  <si>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</si>
  <si>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</si>
  <si>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</si>
  <si>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</si>
  <si>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</si>
  <si>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</si>
  <si>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</si>
  <si>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</si>
  <si>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</si>
  <si>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</si>
  <si>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</si>
  <si>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</si>
  <si>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</si>
  <si>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</si>
  <si>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</si>
  <si>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</si>
  <si>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</si>
  <si>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</si>
  <si>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</si>
  <si>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</si>
  <si>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</si>
  <si>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</si>
  <si>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</si>
  <si>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</si>
  <si>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</si>
  <si>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</si>
  <si>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</si>
  <si>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</si>
  <si>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</si>
  <si>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</si>
  <si>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</si>
  <si>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</si>
  <si>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</si>
  <si>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</si>
  <si>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</si>
  <si>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</si>
  <si>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</si>
  <si>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</si>
  <si>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</si>
  <si>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</si>
  <si>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</si>
  <si>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</si>
  <si>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</si>
  <si>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</si>
  <si>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</si>
  <si>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</si>
  <si>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</si>
  <si>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</si>
  <si>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</si>
  <si>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</si>
  <si>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</si>
  <si>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</si>
  <si>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</si>
  <si>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</si>
  <si>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</si>
  <si>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</si>
  <si>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</si>
  <si>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</si>
  <si>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</si>
  <si>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</si>
  <si>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</si>
  <si>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</si>
  <si>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</si>
  <si>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</si>
  <si>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</si>
  <si>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</si>
  <si>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</si>
  <si>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</si>
  <si>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</si>
  <si>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</si>
  <si>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</si>
  <si>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</si>
  <si>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</si>
  <si>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</si>
  <si>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</si>
  <si>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</si>
  <si>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</si>
  <si>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</si>
  <si>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</si>
  <si>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</si>
  <si>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</si>
  <si>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</si>
  <si>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</si>
  <si>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</si>
  <si>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</si>
  <si>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</si>
  <si>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</si>
  <si>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</si>
  <si>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</si>
  <si>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</si>
  <si>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</si>
  <si>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</si>
  <si>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</si>
  <si>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</si>
  <si>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</si>
  <si>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</si>
  <si>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</si>
  <si>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</si>
  <si>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</si>
  <si>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</si>
  <si>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</si>
  <si>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</si>
  <si>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</si>
  <si>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</si>
  <si>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</si>
  <si>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</si>
  <si>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</si>
  <si>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</si>
  <si>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</si>
  <si>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</si>
  <si>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</si>
  <si>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</si>
  <si>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</si>
  <si>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</si>
  <si>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</si>
  <si>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</si>
  <si>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</si>
  <si>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</si>
  <si>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</si>
  <si>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</si>
  <si>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</si>
  <si>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</si>
  <si>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</si>
  <si>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</si>
  <si>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</si>
  <si>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</si>
  <si>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</si>
  <si>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</si>
  <si>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</si>
  <si>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</si>
  <si>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</si>
  <si>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</si>
  <si>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</si>
  <si>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</si>
  <si>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</si>
  <si>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</si>
  <si>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</si>
  <si>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</si>
  <si>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</si>
  <si>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</si>
  <si>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</si>
  <si>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</si>
  <si>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</si>
  <si>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</si>
  <si>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</si>
  <si>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</si>
  <si>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</si>
  <si>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</si>
  <si>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</si>
  <si>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</si>
  <si>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</si>
  <si>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</si>
  <si>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</si>
  <si>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</si>
  <si>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</si>
  <si>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</si>
  <si>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</si>
  <si>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</si>
  <si>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</si>
  <si>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</si>
  <si>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</si>
  <si>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</si>
  <si>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</si>
  <si>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</si>
  <si>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</si>
  <si>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</si>
  <si>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</si>
  <si>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</si>
  <si>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</si>
  <si>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</si>
  <si>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</si>
  <si>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</si>
  <si>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</si>
  <si>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</si>
  <si>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</si>
  <si>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</si>
  <si>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</si>
  <si>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</si>
  <si>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</si>
  <si>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</si>
  <si>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</si>
  <si>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</si>
  <si>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</si>
  <si>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</si>
  <si>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</si>
  <si>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</si>
  <si>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</si>
  <si>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</si>
  <si>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</si>
  <si>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</si>
  <si>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</si>
  <si>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</si>
  <si>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</si>
  <si>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</si>
  <si>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</si>
  <si>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</si>
  <si>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</si>
  <si>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</si>
  <si>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</si>
  <si>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</si>
  <si>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</si>
  <si>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</si>
  <si>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</si>
  <si>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</si>
  <si>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</si>
  <si>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</si>
  <si>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</si>
  <si>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</si>
  <si>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</si>
  <si>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</si>
  <si>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</si>
  <si>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</si>
  <si>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</si>
  <si>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</si>
  <si>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</si>
  <si>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</si>
  <si>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</si>
  <si>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</si>
  <si>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</si>
  <si>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</si>
  <si>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</si>
  <si>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</si>
  <si>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</si>
  <si>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</si>
  <si>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</si>
  <si>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</si>
  <si>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</si>
  <si>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</si>
  <si>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</si>
  <si>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</si>
  <si>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</si>
  <si>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</si>
  <si>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</si>
  <si>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</si>
  <si>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</si>
  <si>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</si>
  <si>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</si>
  <si>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</si>
  <si>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</si>
  <si>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</si>
  <si>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</si>
  <si>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</si>
  <si>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</si>
  <si>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</si>
  <si>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</si>
  <si>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</si>
  <si>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</si>
  <si>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</si>
  <si>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</si>
  <si>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</si>
  <si>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</si>
  <si>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</si>
  <si>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</si>
  <si>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</si>
  <si>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</si>
  <si>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</si>
  <si>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</si>
  <si>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</si>
  <si>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</si>
  <si>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</si>
  <si>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</si>
  <si>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</si>
  <si>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</si>
  <si>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</si>
  <si>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</si>
  <si>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</si>
  <si>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</si>
  <si>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</si>
  <si>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</si>
  <si>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</si>
  <si>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</si>
  <si>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</si>
  <si>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</si>
  <si>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</si>
  <si>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</si>
  <si>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</si>
  <si>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</si>
  <si>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</si>
  <si>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</si>
  <si>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</si>
  <si>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</si>
  <si>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</si>
  <si>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</si>
  <si>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</si>
  <si>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</si>
  <si>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</si>
  <si>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</si>
  <si>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</si>
  <si>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</si>
  <si>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</si>
  <si>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</si>
  <si>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</si>
  <si>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</si>
  <si>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</si>
  <si>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</si>
  <si>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</si>
  <si>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</si>
  <si>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</si>
  <si>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</si>
  <si>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</si>
  <si>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</si>
  <si>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</si>
  <si>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</si>
  <si>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</si>
  <si>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</si>
  <si>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</si>
  <si>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</si>
  <si>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</si>
  <si>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</si>
  <si>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</si>
  <si>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</si>
  <si>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</si>
  <si>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</si>
  <si>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</si>
  <si>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</si>
  <si>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</si>
  <si>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</si>
  <si>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</si>
  <si>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</si>
  <si>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</si>
  <si>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</si>
  <si>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</si>
  <si>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</si>
  <si>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</si>
  <si>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</si>
  <si>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</si>
  <si>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</si>
  <si>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</si>
  <si>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</si>
  <si>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</si>
  <si>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</si>
  <si>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</si>
  <si>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</si>
  <si>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</si>
  <si>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</si>
  <si>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</si>
  <si>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</si>
  <si>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</si>
  <si>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</si>
  <si>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</si>
  <si>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</si>
  <si>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</si>
  <si>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</si>
  <si>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</si>
  <si>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</si>
  <si>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</si>
  <si>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</si>
  <si>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</si>
  <si>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</si>
  <si>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</si>
  <si>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</si>
  <si>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</si>
  <si>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</si>
  <si>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</si>
  <si>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</si>
  <si>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</si>
  <si>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</si>
  <si>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</si>
  <si>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</si>
  <si>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</si>
  <si>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</si>
  <si>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</si>
  <si>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</si>
  <si>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</si>
  <si>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</si>
  <si>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</si>
  <si>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</si>
  <si>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</si>
  <si>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</si>
  <si>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</si>
  <si>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</si>
  <si>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</si>
  <si>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</si>
  <si>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</si>
  <si>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</si>
  <si>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</si>
  <si>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</si>
  <si>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</si>
  <si>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</si>
  <si>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</si>
  <si>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</si>
  <si>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</si>
  <si>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</si>
  <si>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</si>
  <si>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</si>
  <si>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</si>
  <si>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</si>
  <si>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</si>
  <si>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</si>
  <si>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</si>
  <si>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</si>
  <si>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</si>
  <si>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</si>
  <si>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</si>
  <si>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</si>
  <si>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</si>
  <si>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</si>
  <si>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</si>
  <si>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</si>
  <si>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</si>
  <si>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</si>
  <si>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</si>
  <si>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</si>
  <si>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</si>
  <si>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</si>
  <si>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</si>
  <si>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</si>
  <si>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</si>
  <si>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</si>
  <si>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</si>
  <si>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</si>
  <si>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</si>
  <si>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</si>
  <si>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</si>
  <si>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</si>
  <si>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</si>
  <si>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</si>
  <si>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</si>
  <si>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</si>
  <si>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</si>
  <si>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</si>
  <si>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</si>
  <si>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</si>
  <si>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</si>
  <si>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</si>
  <si>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</si>
  <si>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</si>
  <si>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</si>
  <si>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</si>
  <si>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</si>
  <si>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</si>
  <si>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</si>
  <si>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</si>
  <si>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</si>
  <si>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</si>
  <si>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</si>
  <si>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</si>
  <si>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</si>
  <si>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</si>
  <si>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</si>
  <si>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</si>
  <si>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</si>
  <si>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</si>
  <si>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</si>
  <si>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</si>
  <si>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</si>
  <si>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</si>
  <si>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</si>
  <si>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</si>
  <si>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</si>
  <si>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</si>
  <si>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</si>
  <si>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</si>
  <si>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</si>
  <si>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</si>
  <si>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</si>
  <si>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</si>
  <si>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</si>
  <si>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</si>
  <si>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</si>
  <si>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</si>
  <si>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</si>
  <si>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</si>
  <si>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</si>
  <si>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</si>
  <si>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</si>
  <si>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</si>
  <si>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</si>
  <si>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</si>
  <si>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</si>
  <si>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</si>
  <si>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</si>
  <si>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</si>
  <si>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</si>
  <si>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</si>
  <si>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</si>
  <si>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</si>
  <si>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</si>
  <si>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</si>
  <si>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</si>
  <si>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</si>
  <si>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</si>
  <si>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</si>
  <si>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</si>
  <si>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</si>
  <si>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</si>
  <si>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</si>
  <si>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</si>
  <si>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</si>
  <si>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</si>
  <si>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</si>
  <si>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</si>
  <si>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</si>
  <si>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</si>
  <si>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</si>
  <si>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</si>
  <si>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</si>
  <si>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</si>
  <si>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</si>
  <si>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</si>
  <si>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</si>
  <si>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</si>
  <si>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</si>
  <si>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</si>
  <si>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</si>
  <si>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</si>
  <si>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</si>
  <si>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</si>
  <si>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</si>
  <si>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</si>
  <si>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</si>
  <si>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</si>
  <si>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</si>
  <si>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</si>
  <si>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</si>
  <si>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</si>
  <si>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</si>
  <si>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</si>
  <si>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</si>
  <si>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</si>
  <si>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</si>
  <si>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</si>
  <si>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</si>
  <si>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</si>
  <si>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</si>
  <si>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</si>
  <si>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</si>
  <si>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</si>
  <si>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</si>
  <si>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</si>
  <si>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</si>
  <si>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</si>
  <si>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</si>
  <si>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</si>
  <si>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</si>
  <si>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</si>
  <si>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</si>
  <si>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</si>
  <si>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</si>
  <si>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</si>
  <si>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</si>
  <si>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</si>
  <si>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</si>
  <si>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</si>
  <si>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</si>
  <si>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</si>
  <si>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</si>
  <si>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</si>
  <si>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</si>
  <si>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</si>
  <si>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</si>
  <si>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</si>
  <si>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</si>
  <si>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</si>
  <si>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</si>
  <si>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</si>
  <si>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</si>
  <si>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</si>
  <si>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</si>
  <si>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</si>
  <si>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</si>
  <si>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</si>
  <si>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</si>
  <si>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</si>
  <si>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</si>
  <si>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</si>
  <si>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</si>
  <si>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</si>
  <si>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</si>
  <si>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</si>
  <si>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</si>
  <si>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</si>
  <si>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</si>
  <si>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</si>
  <si>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</si>
  <si>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</si>
  <si>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</si>
  <si>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</si>
  <si>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</si>
  <si>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</si>
  <si>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</si>
  <si>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</si>
  <si>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</si>
  <si>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</si>
  <si>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</si>
  <si>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</si>
  <si>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</si>
  <si>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</si>
  <si>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</si>
  <si>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</si>
  <si>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</si>
  <si>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</si>
  <si>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</si>
  <si>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</si>
  <si>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</si>
  <si>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</si>
  <si>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</si>
  <si>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</si>
  <si>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</si>
  <si>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</si>
  <si>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</si>
  <si>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</si>
  <si>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</si>
  <si>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</si>
  <si>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</si>
  <si>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</si>
  <si>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</si>
  <si>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</si>
  <si>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</si>
  <si>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</si>
  <si>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</si>
  <si>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</si>
  <si>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</si>
  <si>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</si>
  <si>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</si>
  <si>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</si>
  <si>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</si>
  <si>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</si>
  <si>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</si>
  <si>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</si>
  <si>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</si>
  <si>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</si>
  <si>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</si>
  <si>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</si>
  <si>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</si>
  <si>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</si>
  <si>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</si>
  <si>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</si>
  <si>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</si>
  <si>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</si>
  <si>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</si>
  <si>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</si>
  <si>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</si>
  <si>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</si>
  <si>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</si>
  <si>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</si>
  <si>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</si>
  <si>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</si>
  <si>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</si>
  <si>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</si>
  <si>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</si>
  <si>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</si>
  <si>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</si>
  <si>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</si>
  <si>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</si>
  <si>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</si>
  <si>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</si>
  <si>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</si>
  <si>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</si>
  <si>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</si>
  <si>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</si>
  <si>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</si>
  <si>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</si>
  <si>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</si>
  <si>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</si>
  <si>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</si>
  <si>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</si>
  <si>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</si>
  <si>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</si>
  <si>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</si>
  <si>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</si>
  <si>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</si>
  <si>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</si>
  <si>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</si>
  <si>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</si>
  <si>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</si>
  <si>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</si>
  <si>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</si>
  <si>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</si>
  <si>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</si>
  <si>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</si>
  <si>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</si>
  <si>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</si>
  <si>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</si>
  <si>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</si>
  <si>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</si>
  <si>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</si>
  <si>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</si>
  <si>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</si>
  <si>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</si>
  <si>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</si>
  <si>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</si>
  <si>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</si>
  <si>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</si>
  <si>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</si>
  <si>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</si>
  <si>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</si>
  <si>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</si>
  <si>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</si>
  <si>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</si>
  <si>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</si>
  <si>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</si>
  <si>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</si>
  <si>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</si>
  <si>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</si>
  <si>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</si>
  <si>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</si>
  <si>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</si>
  <si>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</si>
  <si>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</si>
  <si>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</si>
  <si>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</si>
  <si>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</si>
  <si>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</si>
  <si>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</si>
  <si>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</si>
  <si>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</si>
  <si>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</si>
  <si>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</si>
  <si>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</si>
  <si>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</si>
  <si>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</si>
  <si>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</si>
  <si>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</si>
  <si>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</si>
  <si>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</si>
  <si>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</si>
  <si>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</si>
  <si>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</si>
  <si>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</si>
  <si>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</si>
  <si>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</si>
  <si>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</si>
  <si>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</si>
  <si>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</si>
  <si>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</si>
  <si>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</si>
  <si>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</si>
  <si>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</si>
  <si>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</si>
  <si>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</si>
  <si>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</si>
  <si>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</si>
  <si>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</si>
  <si>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</si>
  <si>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</si>
  <si>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</si>
  <si>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</si>
  <si>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</si>
  <si>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</si>
  <si>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</si>
  <si>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</si>
  <si>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</si>
  <si>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</si>
  <si>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</si>
  <si>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</si>
  <si>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</si>
  <si>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</si>
  <si>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</si>
  <si>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</si>
  <si>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</si>
  <si>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</si>
  <si>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</si>
  <si>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</si>
  <si>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</si>
  <si>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</si>
  <si>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</si>
  <si>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</si>
  <si>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</si>
  <si>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</si>
  <si>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</si>
  <si>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</si>
  <si>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</si>
  <si>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</si>
  <si>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</si>
  <si>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</si>
  <si>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</si>
  <si>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</si>
  <si>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</si>
  <si>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</si>
  <si>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</si>
  <si>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</si>
  <si>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</si>
  <si>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</si>
  <si>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</si>
  <si>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</si>
  <si>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</si>
  <si>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</si>
  <si>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</si>
  <si>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</si>
  <si>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</si>
  <si>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</si>
  <si>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</si>
  <si>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</si>
  <si>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</si>
  <si>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</si>
  <si>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</si>
  <si>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</si>
  <si>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</si>
  <si>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</si>
  <si>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</si>
  <si>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</si>
  <si>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</si>
  <si>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</si>
  <si>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</si>
  <si>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</si>
  <si>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</si>
  <si>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</si>
  <si>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</si>
  <si>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</si>
  <si>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</si>
  <si>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</si>
  <si>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</si>
  <si>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</si>
  <si>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</si>
  <si>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</si>
  <si>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</si>
  <si>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</si>
  <si>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</si>
  <si>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</si>
  <si>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</si>
  <si>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</si>
  <si>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</si>
  <si>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</si>
  <si>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</si>
  <si>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</si>
  <si>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</si>
  <si>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</si>
  <si>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</si>
  <si>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</si>
  <si>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</si>
  <si>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</si>
  <si>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</si>
  <si>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</si>
  <si>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</si>
  <si>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</si>
  <si>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</si>
  <si>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</si>
  <si>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</si>
  <si>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</si>
  <si>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</si>
  <si>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</si>
  <si>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</si>
  <si>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</si>
  <si>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</si>
  <si>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</si>
  <si>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</si>
  <si>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</si>
  <si>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</si>
  <si>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</si>
  <si>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</si>
  <si>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</si>
  <si>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</si>
  <si>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</si>
  <si>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</si>
  <si>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</si>
  <si>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</si>
  <si>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</si>
  <si>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</si>
  <si>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</si>
  <si>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</si>
  <si>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</si>
  <si>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</si>
  <si>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</si>
  <si>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</si>
  <si>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</si>
  <si>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</si>
  <si>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</si>
  <si>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</si>
  <si>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</si>
  <si>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</si>
  <si>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</si>
  <si>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</si>
  <si>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</si>
  <si>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</si>
  <si>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</si>
  <si>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</si>
  <si>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</si>
  <si>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</si>
  <si>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</si>
  <si>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</si>
  <si>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</si>
  <si>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</si>
  <si>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</si>
  <si>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</si>
  <si>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</si>
  <si>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</si>
  <si>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</si>
  <si>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</si>
  <si>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</si>
  <si>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</si>
  <si>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</si>
  <si>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</si>
  <si>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</si>
  <si>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</si>
  <si>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</si>
  <si>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</si>
  <si>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</si>
  <si>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</si>
  <si>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</si>
  <si>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</si>
  <si>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</si>
  <si>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</si>
  <si>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</si>
  <si>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</si>
  <si>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</si>
  <si>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</si>
  <si>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</si>
  <si>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</si>
  <si>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</si>
  <si>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</si>
  <si>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</si>
  <si>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</si>
  <si>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</si>
  <si>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</si>
  <si>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</si>
  <si>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</si>
  <si>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</si>
  <si>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</si>
  <si>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</si>
  <si>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</si>
  <si>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</si>
  <si>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</si>
  <si>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</si>
  <si>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</si>
  <si>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</si>
  <si>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</si>
  <si>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</si>
  <si>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</si>
  <si>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</si>
  <si>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</si>
  <si>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</si>
  <si>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</si>
  <si>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</si>
  <si>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</si>
  <si>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</si>
  <si>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</si>
  <si>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</si>
  <si>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</si>
  <si>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</si>
  <si>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</si>
  <si>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</si>
  <si>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</si>
  <si>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</si>
  <si>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</si>
  <si>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</si>
  <si>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</si>
  <si>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</si>
  <si>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</si>
  <si>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</si>
  <si>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</si>
  <si>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</si>
  <si>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</si>
  <si>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</si>
  <si>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</si>
  <si>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</si>
  <si>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</si>
  <si>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</si>
  <si>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</si>
  <si>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</si>
  <si>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</si>
  <si>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</si>
  <si>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</si>
  <si>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</si>
  <si>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</si>
  <si>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</si>
  <si>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</si>
  <si>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</si>
  <si>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</si>
  <si>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</si>
  <si>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</si>
  <si>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</si>
  <si>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</si>
  <si>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</si>
  <si>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</si>
  <si>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</si>
  <si>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</si>
  <si>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</si>
  <si>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</si>
  <si>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</si>
  <si>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</si>
  <si>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</si>
  <si>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</si>
  <si>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</si>
  <si>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</si>
  <si>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</si>
  <si>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</si>
  <si>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</si>
  <si>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</si>
  <si>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</si>
  <si>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</si>
  <si>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</si>
  <si>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</si>
  <si>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</si>
  <si>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</si>
  <si>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</si>
  <si>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</si>
  <si>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</si>
  <si>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</si>
  <si>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</si>
  <si>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</si>
  <si>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</si>
  <si>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</si>
  <si>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</si>
  <si>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</si>
  <si>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</si>
  <si>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</si>
  <si>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</si>
  <si>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</si>
  <si>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</si>
  <si>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</si>
  <si>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</si>
  <si>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</si>
  <si>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</si>
  <si>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</si>
  <si>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</si>
  <si>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</si>
  <si>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</si>
  <si>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</si>
  <si>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</si>
  <si>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</si>
  <si>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</si>
  <si>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</si>
  <si>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</si>
  <si>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</si>
  <si>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</si>
  <si>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</si>
  <si>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</si>
  <si>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</si>
  <si>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</si>
  <si>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</si>
  <si>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</si>
  <si>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</si>
  <si>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</si>
  <si>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</si>
  <si>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</si>
  <si>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</si>
  <si>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</si>
  <si>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</si>
  <si>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</si>
  <si>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</si>
  <si>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</si>
  <si>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</si>
  <si>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</si>
  <si>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</si>
  <si>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</si>
  <si>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</si>
  <si>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</si>
  <si>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</si>
  <si>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</si>
  <si>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</si>
  <si>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</si>
  <si>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</si>
  <si>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</si>
  <si>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</si>
  <si>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</si>
  <si>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</si>
  <si>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</si>
  <si>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</si>
  <si>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</si>
  <si>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</si>
  <si>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</si>
  <si>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</si>
  <si>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</si>
  <si>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</si>
  <si>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</si>
  <si>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</si>
  <si>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</si>
  <si>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</si>
  <si>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</si>
  <si>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</si>
  <si>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</si>
  <si>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</si>
  <si>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</si>
  <si>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</si>
  <si>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</si>
  <si>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</si>
  <si>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</si>
  <si>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</si>
  <si>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</si>
  <si>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</si>
  <si>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</si>
  <si>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</si>
  <si>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</si>
  <si>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</si>
  <si>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</si>
  <si>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</si>
  <si>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</si>
  <si>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</si>
  <si>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</si>
  <si>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</si>
  <si>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</si>
  <si>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</si>
  <si>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</si>
  <si>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</si>
  <si>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</si>
  <si>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</si>
  <si>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</si>
  <si>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</si>
  <si>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</si>
  <si>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</si>
  <si>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</si>
  <si>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</si>
  <si>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</si>
  <si>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</si>
  <si>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</si>
  <si>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</si>
  <si>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</si>
  <si>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</si>
  <si>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</si>
  <si>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</si>
  <si>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</si>
  <si>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</si>
  <si>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</si>
  <si>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</si>
  <si>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</si>
  <si>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</si>
  <si>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</si>
  <si>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</si>
  <si>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</si>
  <si>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</si>
  <si>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</si>
  <si>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</si>
  <si>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</si>
  <si>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</si>
  <si>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</si>
  <si>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</si>
  <si>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</si>
  <si>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</si>
  <si>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</si>
  <si>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</si>
  <si>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</si>
  <si>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</si>
  <si>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</si>
  <si>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</si>
  <si>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</si>
  <si>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</si>
  <si>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</si>
  <si>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</si>
  <si>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</si>
  <si>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</si>
  <si>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</si>
  <si>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</si>
  <si>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</si>
  <si>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</si>
  <si>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</si>
  <si>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</si>
  <si>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</si>
  <si>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</si>
  <si>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</si>
  <si>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</si>
  <si>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</si>
  <si>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</si>
  <si>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</si>
  <si>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</si>
  <si>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</si>
  <si>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</si>
  <si>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</si>
  <si>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</si>
  <si>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</si>
  <si>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</si>
  <si>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</si>
  <si>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</si>
  <si>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</si>
  <si>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</si>
  <si>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</si>
  <si>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</si>
  <si>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</si>
  <si>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</si>
  <si>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</si>
  <si>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</si>
  <si>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</si>
  <si>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</si>
  <si>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</si>
  <si>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</si>
  <si>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</si>
  <si>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</si>
  <si>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</si>
  <si>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</si>
  <si>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</si>
  <si>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</si>
  <si>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</si>
  <si>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</si>
  <si>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</si>
  <si>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</si>
  <si>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</si>
  <si>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</si>
  <si>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</si>
  <si>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</si>
  <si>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</si>
  <si>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</si>
  <si>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</si>
  <si>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</si>
  <si>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</si>
  <si>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</si>
  <si>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</si>
  <si>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</si>
  <si>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</si>
  <si>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</si>
  <si>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</si>
  <si>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</si>
  <si>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</si>
  <si>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</si>
  <si>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</si>
  <si>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</si>
  <si>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</si>
  <si>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</si>
  <si>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</si>
  <si>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</si>
  <si>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</si>
  <si>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</si>
  <si>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</si>
  <si>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</si>
  <si>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</si>
  <si>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</si>
  <si>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</si>
  <si>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</si>
  <si>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</si>
  <si>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</si>
  <si>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</si>
  <si>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</si>
  <si>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</si>
  <si>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</si>
  <si>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</si>
  <si>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</si>
  <si>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</si>
  <si>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</si>
  <si>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</si>
  <si>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</si>
  <si>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</si>
  <si>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</si>
  <si>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</si>
  <si>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</si>
  <si>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</si>
  <si>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</si>
  <si>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</si>
  <si>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</si>
  <si>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</si>
  <si>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</si>
  <si>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</si>
  <si>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</si>
  <si>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</si>
  <si>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</si>
  <si>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</si>
  <si>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</si>
  <si>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</si>
  <si>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</si>
  <si>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</si>
  <si>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</si>
  <si>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</si>
  <si>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</si>
  <si>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</si>
  <si>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</si>
  <si>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</si>
  <si>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</si>
  <si>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</si>
  <si>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</si>
  <si>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</si>
  <si>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</si>
  <si>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</si>
  <si>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</si>
  <si>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</si>
  <si>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</si>
  <si>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</si>
  <si>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</si>
  <si>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</si>
  <si>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</si>
  <si>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</si>
  <si>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</si>
  <si>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</si>
  <si>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</si>
  <si>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</si>
  <si>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</si>
  <si>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</si>
  <si>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</si>
  <si>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</si>
  <si>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</si>
  <si>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</si>
  <si>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</si>
  <si>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</si>
  <si>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</si>
  <si>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</si>
  <si>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</si>
  <si>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</si>
  <si>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</si>
  <si>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</si>
  <si>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</si>
  <si>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</si>
  <si>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</si>
  <si>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</si>
  <si>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</si>
  <si>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</si>
  <si>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</si>
  <si>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</si>
  <si>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</si>
  <si>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</si>
  <si>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</si>
  <si>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</si>
  <si>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</si>
  <si>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</si>
  <si>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</si>
  <si>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</si>
  <si>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</si>
  <si>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</si>
  <si>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</si>
  <si>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</si>
  <si>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</si>
  <si>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</si>
  <si>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</si>
  <si>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</si>
  <si>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</si>
  <si>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</si>
  <si>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</si>
  <si>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</si>
  <si>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</si>
  <si>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</si>
  <si>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</si>
  <si>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</si>
  <si>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</si>
  <si>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</si>
  <si>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</si>
  <si>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</si>
  <si>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</si>
  <si>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</si>
  <si>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</si>
  <si>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</si>
  <si>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</si>
  <si>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</si>
  <si>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</si>
  <si>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</si>
  <si>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</si>
  <si>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</si>
  <si>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</si>
  <si>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</si>
  <si>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</si>
  <si>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</si>
  <si>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</si>
  <si>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</si>
  <si>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</si>
  <si>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</si>
  <si>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</si>
  <si>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</si>
  <si>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</si>
  <si>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</si>
  <si>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</si>
  <si>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</si>
  <si>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</si>
  <si>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</si>
  <si>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</si>
  <si>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</si>
  <si>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</si>
  <si>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</si>
  <si>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</si>
  <si>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</si>
  <si>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</si>
  <si>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</si>
  <si>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</si>
  <si>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</si>
  <si>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</si>
  <si>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</si>
  <si>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</si>
  <si>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</si>
  <si>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</si>
  <si>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</si>
  <si>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</si>
  <si>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</si>
  <si>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</si>
  <si>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</si>
  <si>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</si>
  <si>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</si>
  <si>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</si>
  <si>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</si>
  <si>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</si>
  <si>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</si>
  <si>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</si>
  <si>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</si>
  <si>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</si>
  <si>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</si>
  <si>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</si>
  <si>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</si>
  <si>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</si>
  <si>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</si>
  <si>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</si>
  <si>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</si>
  <si>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</si>
  <si>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</si>
  <si>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</si>
  <si>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</si>
  <si>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</si>
  <si>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</si>
  <si>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</si>
  <si>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</si>
  <si>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</si>
  <si>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</si>
  <si>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</si>
  <si>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</si>
  <si>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</si>
  <si>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</si>
  <si>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</si>
  <si>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</si>
  <si>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</si>
  <si>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</si>
  <si>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</si>
  <si>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</si>
  <si>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</si>
  <si>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</si>
  <si>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</si>
  <si>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</si>
  <si>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</si>
  <si>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</si>
  <si>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</si>
  <si>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</si>
  <si>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</si>
  <si>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</si>
  <si>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</si>
  <si>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</si>
  <si>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</si>
  <si>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</si>
  <si>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</si>
  <si>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</si>
  <si>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</si>
  <si>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</si>
  <si>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</si>
  <si>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</si>
  <si>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</si>
  <si>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</si>
  <si>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</si>
  <si>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</si>
  <si>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</si>
  <si>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</si>
  <si>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</si>
  <si>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</si>
  <si>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</si>
  <si>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</si>
  <si>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</si>
  <si>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</si>
  <si>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</si>
  <si>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</si>
  <si>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</si>
  <si>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</si>
  <si>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</si>
  <si>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</si>
  <si>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</si>
  <si>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</si>
  <si>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</si>
  <si>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</si>
  <si>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</si>
  <si>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</si>
  <si>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</si>
  <si>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</si>
  <si>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</si>
  <si>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</si>
  <si>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</si>
  <si>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</si>
  <si>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</si>
  <si>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</si>
  <si>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</si>
  <si>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</si>
  <si>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</si>
  <si>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</si>
  <si>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</si>
  <si>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</si>
  <si>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</si>
  <si>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</si>
  <si>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</si>
  <si>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</si>
  <si>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</si>
  <si>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</si>
  <si>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</si>
  <si>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</si>
  <si>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</si>
  <si>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</si>
  <si>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</si>
  <si>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</si>
  <si>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</si>
  <si>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</si>
  <si>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</si>
  <si>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</si>
  <si>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</si>
  <si>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</si>
  <si>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</si>
  <si>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</si>
  <si>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</si>
  <si>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</si>
  <si>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</si>
  <si>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</si>
  <si>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</si>
  <si>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</si>
  <si>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</si>
  <si>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</si>
  <si>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</si>
  <si>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</si>
  <si>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</si>
  <si>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</si>
  <si>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</si>
  <si>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</si>
  <si>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</si>
  <si>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</si>
  <si>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</si>
  <si>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</si>
  <si>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</si>
  <si>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</si>
  <si>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</si>
  <si>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</si>
  <si>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</si>
  <si>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</si>
  <si>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</si>
  <si>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</si>
  <si>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</si>
  <si>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</si>
  <si>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</si>
  <si>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</si>
  <si>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</si>
  <si>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</si>
  <si>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</si>
  <si>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</si>
  <si>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</si>
  <si>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</si>
  <si>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</si>
  <si>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</si>
  <si>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</si>
  <si>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</si>
  <si>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</si>
  <si>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</si>
  <si>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</si>
  <si>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</si>
  <si>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</si>
  <si>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</si>
  <si>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</si>
  <si>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</si>
  <si>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</si>
  <si>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</si>
  <si>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</si>
  <si>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</si>
  <si>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</si>
  <si>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</si>
  <si>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</si>
  <si>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</si>
  <si>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</si>
  <si>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</si>
  <si>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</si>
  <si>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</si>
  <si>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</si>
  <si>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</si>
  <si>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</si>
  <si>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</si>
  <si>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</si>
  <si>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</si>
  <si>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</si>
  <si>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</si>
  <si>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</si>
  <si>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</si>
  <si>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</si>
  <si>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</si>
  <si>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</si>
  <si>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</si>
  <si>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</si>
  <si>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</si>
  <si>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</si>
  <si>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</si>
  <si>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</si>
  <si>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</si>
  <si>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</si>
  <si>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</si>
  <si>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</si>
  <si>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</si>
  <si>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</si>
  <si>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</si>
  <si>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</si>
  <si>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</si>
  <si>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</si>
  <si>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</si>
  <si>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</si>
  <si>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</si>
  <si>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</si>
  <si>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</si>
  <si>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</si>
  <si>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</si>
  <si>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</si>
  <si>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</si>
  <si>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</si>
  <si>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</si>
  <si>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</si>
  <si>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</si>
  <si>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</si>
  <si>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</si>
  <si>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</si>
  <si>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</si>
  <si>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</si>
  <si>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</si>
  <si>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</si>
  <si>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</si>
  <si>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</si>
  <si>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</si>
  <si>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</si>
  <si>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</si>
  <si>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</si>
  <si>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</si>
  <si>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</si>
  <si>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</si>
  <si>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</si>
  <si>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</si>
  <si>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</si>
  <si>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</si>
  <si>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</si>
  <si>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</si>
  <si>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</si>
  <si>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</si>
  <si>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</si>
  <si>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</si>
  <si>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</si>
  <si>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</si>
  <si>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</si>
  <si>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</si>
  <si>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</si>
  <si>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</si>
  <si>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</si>
  <si>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</si>
  <si>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</si>
  <si>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</si>
  <si>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</si>
  <si>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</si>
  <si>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</si>
  <si>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</si>
  <si>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</si>
  <si>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</si>
  <si>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</si>
  <si>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</si>
  <si>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</si>
  <si>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</si>
  <si>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</si>
  <si>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</si>
  <si>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</si>
  <si>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</si>
  <si>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</si>
  <si>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</si>
  <si>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</si>
  <si>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</si>
  <si>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</si>
  <si>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</si>
  <si>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</si>
  <si>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</si>
  <si>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</si>
  <si>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</si>
  <si>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</si>
  <si>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</si>
  <si>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</si>
  <si>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</si>
  <si>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</si>
  <si>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</si>
  <si>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</si>
  <si>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</si>
  <si>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</si>
  <si>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</si>
  <si>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</si>
  <si>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</si>
  <si>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</si>
  <si>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</si>
  <si>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</si>
  <si>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</si>
  <si>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</si>
  <si>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</si>
  <si>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</si>
  <si>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</si>
  <si>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</si>
  <si>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</si>
  <si>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</si>
  <si>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</si>
  <si>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</si>
  <si>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</si>
  <si>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</si>
  <si>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</si>
  <si>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</si>
  <si>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</si>
  <si>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</si>
  <si>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</si>
  <si>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</si>
  <si>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</si>
  <si>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</si>
  <si>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</si>
  <si>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</si>
  <si>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</si>
  <si>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</si>
  <si>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</si>
  <si>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</si>
  <si>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</si>
  <si>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</si>
  <si>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</si>
  <si>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</si>
  <si>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</si>
  <si>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</si>
  <si>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</si>
  <si>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</si>
  <si>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</si>
  <si>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</si>
  <si>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</si>
  <si>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</si>
  <si>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</si>
  <si>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</si>
  <si>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</si>
  <si>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</si>
  <si>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</si>
  <si>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</si>
  <si>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</si>
  <si>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</si>
  <si>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</si>
  <si>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</si>
  <si>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</si>
  <si>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</si>
  <si>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</si>
  <si>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</si>
  <si>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</si>
  <si>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</si>
  <si>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</si>
  <si>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</si>
  <si>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</si>
  <si>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</si>
  <si>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</si>
  <si>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</si>
  <si>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</si>
  <si>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</si>
  <si>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</si>
  <si>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</si>
  <si>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</si>
  <si>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</si>
  <si>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</si>
  <si>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</si>
  <si>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</si>
  <si>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</si>
  <si>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</si>
  <si>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</si>
  <si>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</si>
  <si>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</si>
  <si>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</si>
  <si>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</si>
  <si>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</si>
  <si>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</si>
  <si>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</si>
  <si>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</si>
  <si>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</si>
  <si>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</si>
  <si>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</si>
  <si>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</si>
  <si>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</si>
  <si>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</si>
  <si>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</si>
  <si>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</si>
  <si>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</si>
  <si>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</si>
  <si>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</si>
  <si>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</si>
  <si>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</si>
  <si>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</si>
  <si>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</si>
  <si>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</si>
  <si>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</si>
  <si>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</si>
  <si>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</si>
  <si>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</si>
  <si>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</si>
  <si>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</si>
  <si>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</si>
  <si>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</si>
  <si>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</si>
  <si>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</si>
  <si>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</si>
  <si>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</si>
  <si>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</si>
  <si>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</si>
  <si>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</si>
  <si>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</si>
  <si>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</si>
  <si>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</si>
  <si>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</si>
  <si>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</si>
  <si>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</si>
  <si>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</si>
  <si>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</si>
  <si>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</si>
  <si>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</si>
  <si>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</si>
  <si>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</si>
  <si>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</si>
  <si>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</si>
  <si>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</si>
  <si>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</si>
  <si>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</si>
  <si>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</si>
  <si>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</si>
  <si>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</si>
  <si>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</si>
  <si>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</si>
  <si>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</si>
  <si>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</si>
  <si>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</si>
  <si>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</si>
  <si>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</si>
  <si>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</si>
  <si>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</si>
  <si>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</si>
  <si>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</si>
  <si>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</si>
  <si>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</si>
  <si>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</si>
  <si>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</si>
  <si>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</si>
  <si>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</si>
  <si>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</si>
  <si>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</si>
  <si>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</si>
  <si>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</si>
  <si>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</si>
  <si>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</si>
  <si>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</si>
  <si>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</si>
  <si>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</si>
  <si>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</si>
  <si>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</si>
  <si>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</si>
  <si>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</si>
  <si>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</si>
  <si>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</si>
  <si>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</si>
  <si>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</si>
  <si>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</si>
  <si>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</si>
  <si>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</si>
  <si>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</si>
  <si>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</si>
  <si>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</si>
  <si>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</si>
  <si>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</si>
  <si>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</si>
  <si>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</si>
  <si>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</si>
  <si>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</si>
  <si>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</si>
  <si>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</si>
  <si>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</si>
  <si>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</si>
  <si>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</si>
  <si>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</si>
  <si>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</si>
  <si>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</si>
  <si>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</si>
  <si>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</si>
  <si>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</si>
  <si>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</si>
  <si>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</si>
  <si>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</si>
  <si>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</si>
  <si>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</si>
  <si>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</si>
  <si>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</si>
  <si>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</si>
  <si>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</si>
  <si>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</si>
  <si>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</si>
  <si>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</si>
  <si>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</si>
  <si>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</si>
  <si>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</si>
  <si>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</si>
  <si>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</si>
  <si>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</si>
  <si>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</si>
  <si>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</si>
  <si>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</si>
  <si>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</si>
  <si>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</si>
  <si>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</si>
  <si>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</si>
  <si>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</si>
  <si>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</si>
  <si>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</si>
  <si>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</si>
  <si>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</si>
  <si>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</si>
  <si>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</si>
  <si>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</si>
  <si>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</si>
  <si>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</si>
  <si>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</si>
  <si>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</si>
  <si>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</si>
  <si>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</si>
  <si>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</si>
  <si>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</si>
  <si>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</si>
  <si>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</si>
  <si>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</si>
  <si>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</si>
  <si>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</si>
  <si>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</si>
  <si>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</si>
  <si>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</si>
  <si>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</si>
  <si>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</si>
  <si>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</si>
  <si>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</si>
  <si>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</si>
  <si>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</si>
  <si>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</si>
  <si>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</si>
  <si>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</si>
  <si>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</si>
  <si>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</si>
  <si>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</si>
  <si>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</si>
  <si>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</si>
  <si>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</si>
  <si>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</si>
  <si>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</si>
  <si>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</si>
  <si>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</si>
  <si>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</si>
  <si>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</si>
  <si>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</si>
  <si>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</si>
  <si>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</si>
  <si>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</si>
  <si>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</si>
  <si>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</si>
  <si>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</si>
  <si>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</si>
  <si>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</si>
  <si>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</si>
  <si>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</si>
  <si>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</si>
  <si>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</si>
  <si>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</si>
  <si>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</si>
  <si>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</si>
  <si>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</si>
  <si>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</si>
  <si>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</si>
  <si>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</si>
  <si>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</si>
  <si>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</si>
  <si>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</si>
  <si>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</si>
  <si>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</si>
  <si>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</si>
  <si>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</si>
  <si>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</si>
  <si>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</si>
  <si>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</si>
  <si>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</si>
  <si>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</si>
  <si>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</si>
  <si>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</si>
  <si>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</si>
  <si>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</si>
  <si>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</si>
  <si>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</si>
  <si>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</si>
  <si>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</si>
  <si>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</si>
  <si>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</si>
  <si>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</si>
  <si>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</si>
  <si>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</si>
  <si>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</si>
  <si>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</si>
  <si>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</si>
  <si>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</si>
  <si>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</si>
  <si>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</si>
  <si>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</si>
  <si>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</si>
  <si>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</si>
  <si>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</si>
  <si>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</si>
  <si>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</si>
  <si>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</si>
  <si>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</si>
  <si>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</si>
  <si>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</si>
  <si>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</si>
  <si>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</si>
  <si>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</si>
  <si>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</si>
  <si>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</si>
  <si>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</si>
  <si>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</si>
  <si>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</si>
  <si>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</si>
  <si>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</si>
  <si>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</si>
  <si>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</si>
  <si>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</si>
  <si>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</si>
  <si>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</si>
  <si>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</si>
  <si>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</si>
  <si>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</si>
  <si>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</si>
  <si>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</si>
  <si>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</si>
  <si>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</si>
  <si>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</si>
  <si>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</si>
  <si>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</si>
  <si>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</si>
  <si>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</si>
  <si>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</si>
  <si>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</si>
  <si>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</si>
  <si>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</si>
  <si>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</si>
  <si>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</si>
  <si>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</si>
  <si>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</si>
  <si>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</si>
  <si>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</si>
  <si>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</si>
  <si>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</si>
  <si>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</si>
  <si>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</si>
  <si>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</si>
  <si>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</si>
  <si>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</si>
  <si>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</si>
  <si>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</si>
  <si>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</si>
  <si>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</si>
  <si>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</si>
  <si>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</si>
  <si>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</si>
  <si>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</si>
  <si>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</si>
  <si>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</si>
  <si>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</si>
  <si>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</si>
  <si>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</si>
  <si>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</si>
  <si>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</si>
  <si>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</si>
  <si>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</si>
  <si>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</si>
  <si>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</si>
  <si>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</si>
  <si>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</si>
  <si>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</si>
  <si>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</si>
  <si>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</si>
  <si>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</si>
  <si>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</si>
  <si>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</si>
  <si>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</si>
  <si>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</si>
  <si>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</si>
  <si>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</si>
  <si>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</si>
  <si>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</si>
  <si>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</si>
  <si>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</si>
  <si>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</si>
  <si>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</si>
  <si>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</si>
  <si>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</si>
  <si>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</si>
  <si>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</si>
  <si>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</si>
  <si>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</si>
  <si>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</si>
  <si>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</si>
  <si>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</si>
  <si>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</si>
  <si>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</si>
  <si>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</si>
  <si>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</si>
  <si>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</si>
  <si>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</si>
  <si>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</si>
  <si>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</si>
  <si>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</si>
  <si>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</si>
  <si>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</si>
  <si>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</si>
  <si>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</si>
  <si>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</si>
  <si>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</si>
  <si>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</si>
  <si>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</si>
  <si>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</si>
  <si>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</si>
  <si>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</si>
  <si>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</si>
  <si>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</si>
  <si>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</si>
  <si>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</si>
  <si>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</si>
  <si>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</si>
  <si>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</si>
  <si>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</si>
  <si>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</si>
  <si>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</si>
  <si>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</si>
  <si>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</si>
  <si>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</si>
  <si>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</si>
  <si>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</si>
  <si>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</si>
  <si>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</si>
  <si>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</si>
  <si>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</si>
  <si>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</si>
  <si>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</si>
  <si>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</si>
  <si>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</si>
  <si>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</si>
  <si>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</si>
  <si>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</si>
  <si>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</si>
  <si>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</si>
  <si>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</si>
  <si>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</si>
  <si>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</si>
  <si>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</si>
  <si>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</si>
  <si>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</si>
  <si>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</si>
  <si>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</si>
  <si>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</si>
  <si>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</si>
  <si>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</si>
  <si>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</si>
  <si>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</si>
  <si>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</si>
  <si>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</si>
  <si>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</si>
  <si>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</si>
  <si>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</si>
  <si>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</si>
  <si>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</si>
  <si>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</si>
  <si>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</si>
  <si>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</si>
  <si>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</si>
  <si>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</si>
  <si>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</si>
  <si>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</si>
  <si>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</si>
  <si>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</si>
  <si>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</si>
  <si>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</si>
  <si>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</si>
  <si>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</si>
  <si>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</si>
  <si>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</si>
  <si>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</si>
  <si>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</si>
  <si>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</si>
  <si>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</si>
  <si>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</si>
  <si>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</si>
  <si>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</si>
  <si>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</si>
  <si>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</si>
  <si>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</si>
  <si>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</si>
  <si>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</si>
  <si>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</si>
  <si>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</si>
  <si>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</si>
  <si>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</si>
  <si>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</si>
  <si>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</si>
  <si>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</si>
  <si>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</si>
  <si>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</si>
  <si>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</si>
  <si>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</si>
  <si>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</si>
  <si>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</si>
  <si>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</si>
  <si>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</si>
  <si>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</si>
  <si>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</si>
  <si>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</si>
  <si>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</si>
  <si>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</si>
  <si>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</si>
  <si>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</si>
  <si>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</si>
  <si>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</si>
  <si>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</si>
  <si>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</si>
  <si>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</si>
  <si>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</si>
  <si>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</si>
  <si>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</si>
  <si>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</si>
  <si>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</si>
  <si>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</si>
  <si>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</si>
  <si>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</si>
  <si>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</si>
  <si>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</si>
  <si>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</si>
  <si>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</si>
  <si>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</si>
  <si>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</si>
  <si>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</si>
  <si>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</si>
  <si>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</si>
  <si>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</si>
  <si>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</si>
  <si>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</si>
  <si>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</si>
  <si>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</si>
  <si>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</si>
  <si>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</si>
  <si>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</si>
  <si>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</si>
  <si>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</si>
  <si>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</si>
  <si>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</si>
  <si>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</si>
  <si>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</si>
  <si>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</si>
  <si>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</si>
  <si>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</si>
  <si>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</si>
  <si>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</si>
  <si>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</si>
  <si>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</si>
  <si>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</si>
  <si>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</si>
  <si>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</si>
  <si>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</si>
  <si>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</si>
  <si>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</si>
  <si>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</si>
  <si>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</si>
  <si>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</si>
  <si>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</si>
  <si>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</si>
  <si>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</si>
  <si>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</si>
  <si>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</si>
  <si>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</si>
  <si>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</si>
  <si>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</si>
  <si>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</si>
  <si>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</si>
  <si>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</si>
  <si>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</si>
  <si>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</si>
  <si>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</si>
  <si>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</si>
  <si>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</si>
  <si>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</si>
  <si>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</si>
  <si>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</si>
  <si>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</si>
  <si>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</si>
  <si>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</si>
  <si>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</si>
  <si>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</si>
  <si>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</si>
  <si>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</si>
  <si>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</si>
  <si>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</si>
  <si>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</si>
  <si>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</si>
  <si>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</si>
  <si>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</si>
  <si>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</si>
  <si>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</si>
  <si>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</si>
  <si>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</si>
  <si>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</si>
  <si>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</si>
  <si>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</si>
  <si>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</si>
  <si>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</si>
  <si>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</si>
  <si>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</si>
  <si>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</si>
  <si>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</si>
  <si>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</si>
  <si>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</si>
  <si>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</si>
  <si>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</si>
  <si>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</si>
  <si>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</si>
  <si>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</si>
  <si>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</si>
  <si>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</si>
  <si>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</si>
  <si>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</si>
  <si>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</si>
  <si>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</si>
  <si>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</si>
  <si>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</si>
  <si>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</si>
  <si>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</si>
  <si>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</si>
  <si>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</si>
  <si>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</si>
  <si>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</si>
  <si>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</si>
  <si>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</si>
  <si>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</si>
  <si>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</si>
  <si>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</si>
  <si>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</si>
  <si>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</si>
  <si>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</si>
  <si>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</si>
  <si>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</si>
  <si>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</si>
  <si>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</si>
  <si>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</si>
  <si>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</si>
  <si>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</si>
  <si>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</si>
  <si>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</si>
  <si>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</si>
  <si>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</si>
  <si>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</si>
  <si>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</si>
  <si>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</si>
  <si>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</si>
  <si>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</si>
  <si>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</si>
  <si>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</si>
  <si>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</si>
  <si>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</si>
  <si>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</si>
  <si>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</si>
  <si>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</si>
  <si>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</si>
  <si>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</si>
  <si>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</si>
  <si>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</si>
  <si>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</si>
  <si>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</si>
  <si>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</si>
  <si>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</si>
  <si>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</si>
  <si>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</si>
  <si>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</si>
  <si>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</si>
  <si>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</si>
  <si>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</si>
  <si>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</si>
  <si>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</si>
  <si>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</si>
  <si>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</si>
  <si>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</si>
  <si>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</si>
  <si>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</si>
  <si>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</si>
  <si>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</si>
  <si>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</si>
  <si>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</si>
  <si>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</si>
  <si>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</si>
  <si>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</si>
  <si>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</si>
  <si>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</si>
  <si>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</si>
  <si>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</si>
  <si>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</si>
  <si>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</si>
  <si>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</si>
  <si>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</si>
  <si>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</si>
  <si>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</si>
  <si>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</si>
  <si>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</si>
  <si>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</si>
  <si>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</si>
  <si>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</si>
  <si>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</si>
  <si>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</si>
  <si>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</si>
  <si>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</si>
  <si>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</si>
  <si>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</si>
  <si>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</si>
  <si>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</si>
  <si>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</si>
  <si>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</si>
  <si>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</si>
  <si>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</si>
  <si>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</si>
  <si>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</si>
  <si>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</si>
  <si>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</si>
  <si>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</si>
  <si>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</si>
  <si>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</si>
  <si>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</si>
  <si>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</si>
  <si>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</si>
  <si>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</si>
  <si>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</si>
  <si>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</si>
  <si>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</si>
  <si>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</si>
  <si>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</si>
  <si>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</si>
  <si>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</si>
  <si>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</si>
  <si>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</si>
  <si>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</si>
  <si>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</si>
  <si>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</si>
  <si>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</si>
  <si>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</si>
  <si>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</si>
  <si>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</si>
  <si>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</si>
  <si>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</si>
  <si>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</si>
  <si>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</si>
  <si>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</si>
  <si>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</si>
  <si>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</si>
  <si>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</si>
  <si>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</si>
  <si>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</si>
  <si>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</si>
  <si>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</si>
  <si>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</si>
  <si>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</si>
  <si>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</si>
  <si>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</si>
  <si>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</si>
  <si>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</si>
  <si>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</si>
  <si>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</si>
  <si>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</si>
  <si>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</si>
  <si>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</si>
  <si>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</si>
  <si>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</si>
  <si>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</si>
  <si>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</si>
  <si>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</si>
  <si>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</si>
  <si>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</si>
  <si>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</si>
  <si>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</si>
  <si>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</si>
  <si>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</si>
  <si>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</si>
  <si>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</si>
  <si>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</si>
  <si>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</si>
  <si>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</si>
  <si>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</si>
  <si>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</si>
  <si>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</si>
  <si>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</si>
  <si>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</si>
  <si>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</si>
  <si>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</si>
  <si>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</si>
  <si>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</si>
  <si>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</si>
  <si>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</si>
  <si>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</si>
  <si>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</si>
  <si>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</si>
  <si>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</si>
  <si>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</si>
  <si>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</si>
  <si>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</si>
  <si>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</si>
  <si>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</si>
  <si>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</si>
  <si>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</si>
  <si>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</si>
  <si>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</si>
  <si>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</si>
  <si>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</si>
  <si>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</si>
  <si>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</si>
  <si>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</si>
  <si>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</si>
  <si>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</si>
  <si>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</si>
  <si>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</si>
  <si>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</si>
  <si>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</si>
  <si>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</si>
  <si>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</si>
  <si>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</si>
  <si>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</si>
  <si>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</si>
  <si>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</si>
  <si>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</si>
  <si>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</si>
  <si>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</si>
  <si>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</si>
  <si>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</si>
  <si>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</si>
  <si>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</si>
  <si>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</si>
  <si>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</si>
  <si>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</si>
  <si>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</si>
  <si>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</si>
  <si>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</si>
  <si>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</si>
  <si>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</si>
  <si>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</si>
  <si>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</si>
  <si>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</si>
  <si>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</si>
  <si>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</si>
  <si>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</si>
  <si>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</si>
  <si>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</si>
  <si>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</si>
  <si>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</si>
  <si>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</si>
  <si>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</si>
  <si>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</si>
  <si>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</si>
  <si>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</si>
  <si>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</si>
  <si>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</si>
  <si>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</si>
  <si>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</si>
  <si>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</si>
  <si>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</si>
  <si>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</si>
  <si>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</si>
  <si>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</si>
  <si>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</si>
  <si>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</si>
  <si>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</si>
  <si>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</si>
  <si>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</si>
  <si>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</si>
  <si>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</si>
  <si>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</si>
  <si>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</si>
  <si>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</si>
  <si>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</si>
  <si>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</si>
  <si>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</si>
  <si>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</si>
  <si>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</si>
  <si>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</si>
  <si>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</si>
  <si>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</si>
  <si>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</si>
  <si>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</si>
  <si>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</si>
  <si>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</si>
  <si>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</si>
  <si>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</si>
  <si>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</si>
  <si>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</si>
  <si>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</si>
  <si>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</si>
  <si>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</si>
  <si>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</si>
  <si>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</si>
  <si>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</si>
  <si>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</si>
  <si>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</si>
  <si>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</si>
  <si>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</si>
  <si>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</si>
  <si>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</si>
  <si>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</si>
  <si>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</si>
  <si>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</si>
  <si>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</si>
  <si>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</si>
  <si>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</si>
  <si>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</si>
  <si>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</si>
  <si>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</si>
  <si>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</si>
  <si>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</si>
  <si>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</si>
  <si>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</si>
  <si>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</si>
  <si>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</si>
  <si>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</si>
  <si>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</si>
  <si>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</si>
  <si>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</si>
  <si>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</si>
  <si>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</si>
  <si>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</si>
  <si>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</si>
  <si>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</si>
  <si>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</si>
  <si>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</si>
  <si>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</si>
  <si>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</si>
  <si>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</si>
  <si>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</si>
  <si>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</si>
  <si>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</si>
  <si>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</si>
  <si>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</si>
  <si>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</si>
  <si>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</si>
  <si>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</si>
  <si>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</si>
  <si>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</si>
  <si>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</si>
  <si>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</si>
  <si>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</si>
  <si>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</si>
  <si>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</si>
  <si>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</si>
  <si>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</si>
  <si>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</si>
  <si>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</si>
  <si>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</si>
  <si>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</si>
  <si>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</si>
  <si>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</si>
  <si>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</si>
  <si>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</si>
  <si>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</si>
  <si>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</si>
  <si>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</si>
  <si>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</si>
  <si>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</si>
  <si>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</si>
  <si>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</si>
  <si>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</si>
  <si>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</si>
  <si>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</si>
  <si>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</si>
  <si>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</si>
  <si>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</si>
  <si>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</si>
  <si>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</si>
  <si>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</si>
  <si>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</si>
  <si>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</si>
  <si>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</si>
  <si>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</si>
  <si>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</si>
  <si>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</si>
  <si>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</si>
  <si>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</si>
  <si>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</si>
  <si>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</si>
  <si>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</si>
  <si>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</si>
  <si>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</si>
  <si>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</si>
  <si>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</si>
  <si>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</si>
  <si>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</si>
  <si>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</si>
  <si>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</si>
  <si>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</si>
  <si>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</si>
  <si>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</si>
  <si>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</si>
  <si>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</si>
  <si>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</si>
  <si>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</si>
  <si>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</si>
  <si>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</si>
  <si>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</si>
  <si>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</si>
  <si>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</si>
  <si>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</si>
  <si>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</si>
  <si>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</si>
  <si>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</si>
  <si>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</si>
  <si>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</si>
  <si>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</si>
  <si>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</si>
  <si>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</si>
  <si>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</si>
  <si>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</si>
  <si>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</si>
  <si>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</si>
  <si>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</si>
  <si>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</si>
  <si>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</si>
  <si>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</si>
  <si>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</si>
  <si>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</si>
  <si>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</si>
  <si>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</si>
  <si>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</si>
  <si>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</si>
  <si>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</si>
  <si>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</si>
  <si>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</si>
  <si>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</si>
  <si>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</si>
  <si>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</si>
  <si>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</si>
  <si>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</si>
  <si>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</si>
  <si>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</si>
  <si>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</si>
  <si>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</si>
  <si>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</si>
  <si>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</si>
  <si>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</si>
  <si>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</si>
  <si>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</si>
  <si>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</si>
  <si>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</si>
  <si>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</si>
  <si>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</si>
  <si>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</si>
  <si>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</si>
  <si>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</si>
  <si>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</si>
  <si>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</si>
  <si>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</si>
  <si>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</si>
  <si>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</si>
  <si>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</si>
  <si>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</si>
  <si>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</si>
  <si>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</si>
  <si>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</si>
  <si>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</si>
  <si>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</si>
  <si>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</si>
  <si>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</si>
  <si>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</si>
  <si>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</si>
  <si>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</si>
  <si>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</si>
  <si>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</si>
  <si>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</si>
  <si>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</si>
  <si>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</si>
  <si>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</si>
  <si>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</si>
  <si>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</si>
  <si>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</si>
  <si>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</si>
  <si>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</si>
  <si>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</si>
  <si>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</si>
  <si>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</si>
  <si>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</si>
  <si>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</si>
  <si>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</si>
  <si>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</si>
  <si>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</si>
  <si>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</si>
  <si>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</si>
  <si>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</si>
  <si>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</si>
  <si>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</si>
  <si>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</si>
  <si>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</si>
  <si>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</si>
  <si>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</si>
  <si>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</si>
  <si>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</si>
  <si>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</si>
  <si>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</si>
  <si>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</si>
  <si>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</si>
  <si>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</si>
  <si>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</si>
  <si>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</si>
  <si>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</si>
  <si>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</si>
  <si>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</si>
  <si>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</si>
  <si>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</si>
  <si>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</si>
  <si>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</si>
  <si>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</si>
  <si>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</si>
  <si>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</si>
  <si>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</si>
  <si>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</si>
  <si>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</si>
  <si>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</si>
  <si>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</si>
  <si>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</si>
  <si>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</si>
  <si>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</si>
  <si>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</si>
  <si>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</si>
  <si>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</si>
  <si>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</si>
  <si>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</si>
  <si>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</si>
  <si>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</si>
  <si>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</si>
  <si>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</si>
  <si>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</si>
  <si>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</si>
  <si>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</si>
  <si>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</si>
  <si>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</si>
  <si>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</si>
  <si>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</si>
  <si>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</si>
  <si>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</si>
  <si>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</si>
  <si>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</si>
  <si>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</si>
  <si>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</si>
  <si>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</si>
  <si>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</si>
  <si>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</si>
  <si>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</si>
  <si>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</si>
  <si>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</si>
  <si>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</si>
  <si>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</si>
  <si>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</si>
  <si>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</si>
  <si>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</si>
  <si>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</si>
  <si>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</si>
  <si>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</si>
  <si>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</si>
  <si>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</si>
  <si>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</si>
  <si>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</si>
  <si>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</si>
  <si>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</si>
  <si>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</si>
  <si>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</si>
  <si>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</si>
  <si>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</si>
  <si>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</si>
  <si>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</si>
  <si>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</si>
  <si>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</si>
  <si>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</si>
  <si>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</si>
  <si>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</si>
  <si>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</si>
  <si>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</si>
  <si>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</si>
  <si>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</si>
  <si>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</si>
  <si>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</si>
  <si>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</si>
  <si>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</si>
  <si>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</si>
  <si>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</si>
  <si>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</si>
  <si>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</si>
  <si>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</si>
  <si>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</si>
  <si>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</si>
  <si>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</si>
  <si>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</si>
  <si>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</si>
  <si>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</si>
  <si>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</si>
  <si>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</si>
  <si>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</si>
  <si>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</si>
  <si>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</si>
  <si>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</si>
  <si>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</si>
  <si>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</si>
  <si>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</si>
  <si>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</si>
  <si>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</si>
  <si>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</si>
  <si>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</si>
  <si>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</si>
  <si>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</si>
  <si>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</si>
  <si>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</si>
  <si>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</si>
  <si>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</si>
  <si>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</si>
  <si>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</si>
  <si>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</si>
  <si>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</si>
  <si>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</si>
  <si>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</si>
  <si>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</si>
  <si>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</si>
  <si>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</si>
  <si>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</si>
  <si>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</si>
  <si>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</si>
  <si>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</si>
  <si>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</si>
  <si>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</si>
  <si>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</si>
  <si>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</si>
  <si>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</si>
  <si>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</si>
  <si>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</si>
  <si>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</si>
  <si>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</si>
  <si>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</si>
  <si>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</si>
  <si>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</si>
  <si>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</si>
  <si>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</si>
  <si>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</si>
  <si>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</si>
  <si>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</si>
  <si>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</si>
  <si>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</si>
  <si>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</si>
  <si>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</si>
  <si>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</si>
  <si>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</si>
  <si>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</si>
  <si>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</si>
  <si>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</si>
  <si>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</si>
  <si>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</si>
  <si>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</si>
  <si>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</si>
  <si>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</si>
  <si>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</si>
  <si>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</si>
  <si>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</si>
  <si>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</si>
  <si>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</si>
  <si>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</si>
  <si>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</si>
  <si>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</si>
  <si>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</si>
  <si>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</si>
  <si>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</si>
  <si>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</si>
  <si>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</si>
  <si>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</si>
  <si>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</si>
  <si>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</si>
  <si>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</si>
  <si>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</si>
  <si>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</si>
  <si>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</si>
  <si>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</si>
  <si>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</si>
  <si>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</si>
  <si>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</si>
  <si>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</si>
  <si>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</si>
  <si>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</si>
  <si>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</si>
  <si>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</si>
  <si>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</si>
  <si>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</si>
  <si>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</si>
  <si>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</si>
  <si>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</si>
  <si>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</si>
  <si>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</si>
  <si>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</si>
  <si>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</si>
  <si>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</si>
  <si>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</si>
  <si>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</si>
  <si>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</si>
  <si>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</si>
  <si>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</si>
  <si>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</si>
  <si>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</si>
  <si>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</si>
  <si>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</si>
  <si>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</si>
  <si>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</si>
  <si>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</si>
  <si>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</si>
  <si>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</si>
  <si>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</si>
  <si>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</si>
  <si>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</si>
  <si>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</si>
  <si>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</si>
  <si>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</si>
  <si>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</si>
  <si>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</si>
  <si>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</si>
  <si>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</si>
  <si>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</si>
  <si>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</si>
  <si>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</si>
  <si>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</si>
  <si>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</si>
  <si>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</si>
  <si>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</si>
  <si>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</si>
  <si>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</si>
  <si>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</si>
  <si>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</si>
  <si>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</si>
  <si>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</si>
  <si>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</si>
  <si>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</si>
  <si>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</si>
  <si>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</si>
  <si>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</si>
  <si>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</si>
  <si>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</si>
  <si>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</si>
  <si>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</si>
  <si>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</si>
  <si>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</si>
  <si>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</si>
  <si>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</si>
  <si>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</si>
  <si>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</si>
  <si>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</si>
  <si>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</si>
  <si>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</si>
  <si>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</si>
  <si>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</si>
  <si>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</si>
  <si>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</si>
  <si>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</si>
  <si>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</si>
  <si>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</si>
  <si>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</si>
  <si>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</si>
  <si>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</si>
  <si>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</si>
  <si>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</si>
  <si>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</si>
  <si>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</si>
  <si>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</si>
  <si>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</si>
  <si>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</si>
  <si>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</si>
  <si>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</si>
  <si>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</si>
  <si>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</si>
  <si>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</si>
  <si>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</si>
  <si>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</si>
  <si>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</si>
  <si>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</si>
  <si>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</si>
  <si>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</si>
  <si>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</si>
  <si>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</si>
  <si>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</si>
  <si>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</si>
  <si>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</si>
  <si>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</si>
  <si>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</si>
  <si>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</si>
  <si>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</si>
  <si>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</si>
  <si>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</si>
  <si>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</si>
  <si>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</si>
  <si>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</si>
  <si>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</si>
  <si>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</si>
  <si>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</si>
  <si>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</si>
  <si>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</si>
  <si>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</si>
  <si>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</si>
  <si>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</si>
  <si>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</si>
  <si>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</si>
  <si>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</si>
  <si>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</si>
  <si>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</si>
  <si>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</si>
  <si>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</si>
  <si>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</si>
  <si>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</si>
  <si>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</si>
  <si>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</si>
  <si>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</si>
  <si>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</si>
  <si>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</si>
  <si>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</si>
  <si>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</si>
  <si>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</si>
  <si>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</si>
  <si>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</si>
  <si>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</si>
  <si>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</si>
  <si>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</si>
  <si>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</si>
  <si>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</si>
  <si>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</si>
  <si>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</si>
  <si>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</si>
  <si>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</si>
  <si>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</si>
  <si>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</si>
  <si>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</si>
  <si>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</si>
  <si>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</si>
  <si>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</si>
  <si>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</si>
  <si>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</si>
  <si>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</si>
  <si>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</si>
  <si>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</si>
  <si>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</si>
  <si>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</si>
  <si>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</si>
  <si>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</si>
  <si>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</si>
  <si>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</si>
  <si>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</si>
  <si>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</si>
  <si>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</si>
  <si>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</si>
  <si>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</si>
  <si>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</si>
  <si>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</si>
  <si>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</si>
  <si>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</si>
  <si>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</si>
  <si>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</si>
  <si>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</si>
  <si>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</si>
  <si>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</si>
  <si>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</si>
  <si>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</si>
  <si>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</si>
  <si>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</si>
  <si>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</si>
  <si>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</si>
  <si>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</si>
  <si>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</si>
  <si>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</si>
  <si>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</si>
  <si>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</si>
  <si>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</si>
  <si>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</si>
  <si>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</si>
  <si>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</si>
  <si>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</si>
  <si>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</si>
  <si>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</si>
  <si>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</si>
  <si>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</si>
  <si>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</si>
  <si>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</si>
  <si>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</si>
  <si>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</si>
  <si>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</si>
  <si>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</si>
  <si>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</si>
  <si>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</si>
  <si>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</si>
  <si>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</si>
  <si>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</si>
  <si>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</si>
  <si>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</si>
  <si>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</si>
  <si>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</si>
  <si>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</si>
  <si>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</si>
  <si>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</si>
  <si>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</si>
  <si>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</si>
  <si>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</si>
  <si>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</si>
  <si>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</si>
  <si>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</si>
  <si>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</si>
  <si>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</si>
  <si>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</si>
  <si>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</si>
  <si>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</si>
  <si>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</si>
  <si>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</si>
  <si>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</si>
  <si>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</si>
  <si>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</si>
  <si>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</si>
  <si>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</si>
  <si>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</si>
  <si>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</si>
  <si>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</si>
  <si>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</si>
  <si>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</si>
  <si>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</si>
  <si>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</si>
  <si>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</si>
  <si>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</si>
  <si>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</si>
  <si>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</si>
  <si>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</si>
  <si>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</si>
  <si>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</si>
  <si>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</si>
  <si>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</si>
  <si>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</si>
  <si>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</si>
  <si>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</si>
  <si>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</si>
  <si>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</si>
  <si>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</si>
  <si>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</si>
  <si>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</si>
  <si>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</si>
  <si>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</si>
  <si>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</si>
  <si>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</si>
  <si>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</si>
  <si>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</si>
  <si>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</si>
  <si>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</si>
  <si>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</si>
  <si>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</si>
  <si>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</si>
  <si>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</si>
  <si>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</si>
  <si>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</si>
  <si>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</si>
  <si>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</si>
  <si>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</si>
  <si>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</si>
  <si>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</si>
  <si>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</si>
  <si>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</si>
  <si>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</si>
  <si>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</si>
  <si>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</si>
  <si>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</si>
  <si>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</si>
  <si>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</si>
  <si>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</si>
  <si>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</si>
  <si>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</si>
  <si>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</si>
  <si>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</si>
  <si>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</si>
  <si>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</si>
  <si>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</si>
  <si>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</si>
  <si>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</si>
  <si>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</si>
  <si>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</si>
  <si>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</si>
  <si>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</si>
  <si>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</si>
  <si>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</si>
  <si>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</si>
  <si>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</si>
  <si>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</si>
  <si>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</si>
  <si>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</si>
  <si>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</si>
  <si>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</si>
  <si>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</si>
  <si>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</si>
  <si>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</si>
  <si>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</si>
  <si>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</si>
  <si>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</si>
  <si>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</si>
  <si>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</si>
  <si>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</si>
  <si>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</si>
  <si>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</si>
  <si>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</si>
  <si>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</si>
  <si>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</si>
  <si>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</si>
  <si>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</si>
  <si>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</si>
  <si>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</si>
  <si>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</si>
  <si>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</si>
  <si>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</si>
  <si>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</si>
  <si>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</si>
  <si>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</si>
  <si>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</si>
  <si>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</si>
  <si>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</si>
  <si>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</si>
  <si>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</si>
  <si>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</si>
  <si>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</si>
  <si>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</si>
  <si>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</si>
  <si>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</si>
  <si>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</si>
  <si>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</si>
  <si>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</si>
  <si>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</si>
  <si>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</si>
  <si>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</si>
  <si>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</si>
  <si>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</si>
  <si>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</si>
  <si>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</si>
  <si>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</si>
  <si>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</si>
  <si>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</si>
  <si>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</si>
  <si>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</si>
  <si>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</si>
  <si>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</si>
  <si>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</si>
  <si>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</si>
  <si>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</si>
  <si>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</si>
  <si>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</si>
  <si>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</si>
  <si>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</si>
  <si>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</si>
  <si>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</si>
  <si>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</si>
  <si>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</si>
  <si>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</si>
  <si>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</si>
  <si>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</si>
  <si>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</si>
  <si>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</si>
  <si>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</si>
  <si>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</si>
  <si>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</si>
  <si>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</si>
  <si>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</si>
  <si>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</si>
  <si>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</si>
  <si>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</si>
  <si>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</si>
  <si>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</si>
  <si>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</si>
  <si>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</si>
  <si>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</si>
  <si>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</si>
  <si>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</si>
  <si>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</si>
  <si>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</si>
  <si>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</si>
  <si>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</si>
  <si>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</si>
  <si>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</si>
  <si>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</si>
  <si>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</si>
  <si>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</si>
  <si>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</si>
  <si>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</si>
  <si>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</si>
  <si>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</si>
  <si>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</si>
  <si>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</si>
  <si>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</si>
  <si>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</si>
  <si>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</si>
  <si>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</si>
  <si>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</si>
  <si>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</si>
  <si>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</si>
  <si>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</si>
  <si>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</si>
  <si>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</si>
  <si>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</si>
  <si>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</si>
  <si>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</si>
  <si>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</si>
  <si>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</si>
  <si>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</si>
  <si>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</si>
  <si>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</si>
  <si>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</si>
  <si>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</si>
  <si>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</si>
  <si>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</si>
  <si>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</si>
  <si>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</si>
  <si>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</si>
  <si>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</si>
  <si>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</si>
  <si>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</si>
  <si>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</si>
  <si>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</si>
  <si>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</si>
  <si>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</si>
  <si>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</si>
  <si>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</si>
  <si>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</si>
  <si>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</si>
  <si>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</si>
  <si>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</si>
  <si>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</si>
  <si>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</si>
  <si>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</si>
  <si>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</si>
  <si>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</si>
  <si>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</si>
  <si>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</si>
  <si>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</si>
  <si>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</si>
  <si>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</si>
  <si>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</si>
  <si>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</si>
  <si>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</si>
  <si>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</si>
  <si>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</si>
  <si>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</si>
  <si>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</si>
  <si>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</si>
  <si>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</si>
  <si>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</si>
  <si>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</si>
  <si>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</si>
  <si>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</si>
  <si>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</si>
  <si>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</si>
  <si>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</si>
  <si>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</si>
  <si>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</si>
  <si>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</si>
  <si>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</si>
  <si>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</si>
  <si>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</si>
  <si>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</si>
  <si>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</si>
  <si>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</si>
  <si>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</si>
  <si>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</si>
  <si>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</si>
  <si>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</si>
  <si>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</si>
  <si>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</si>
  <si>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</si>
  <si>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</si>
  <si>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</si>
  <si>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</si>
  <si>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</si>
  <si>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</si>
  <si>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</si>
  <si>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</si>
  <si>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</si>
  <si>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</si>
  <si>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</si>
  <si>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</si>
  <si>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</si>
  <si>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</si>
  <si>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</si>
  <si>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</si>
  <si>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</si>
  <si>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</si>
  <si>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</si>
  <si>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</si>
  <si>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</si>
  <si>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</si>
  <si>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</si>
  <si>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</si>
  <si>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</si>
  <si>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</si>
  <si>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</si>
  <si>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</si>
  <si>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</si>
  <si>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</si>
  <si>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</si>
  <si>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</si>
  <si>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</si>
  <si>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</si>
  <si>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</si>
  <si>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</si>
  <si>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</si>
  <si>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</si>
  <si>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</si>
  <si>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</si>
  <si>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</si>
  <si>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</si>
  <si>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</si>
  <si>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</si>
  <si>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</si>
  <si>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</si>
  <si>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</si>
  <si>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</si>
  <si>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</si>
  <si>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</si>
  <si>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</si>
  <si>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</si>
  <si>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</si>
  <si>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</si>
  <si>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</si>
  <si>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</si>
  <si>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</si>
  <si>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</si>
  <si>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</si>
  <si>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</si>
  <si>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</si>
  <si>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</si>
  <si>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</si>
  <si>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</si>
  <si>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</si>
  <si>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</si>
  <si>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</si>
  <si>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</si>
  <si>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</si>
  <si>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</si>
  <si>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</si>
  <si>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</si>
  <si>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</si>
  <si>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</si>
  <si>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</si>
  <si>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</si>
  <si>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</si>
  <si>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</si>
  <si>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</si>
  <si>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</si>
  <si>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</si>
  <si>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</si>
  <si>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</si>
  <si>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</si>
  <si>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</si>
  <si>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</si>
  <si>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</si>
  <si>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</si>
  <si>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</si>
  <si>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</si>
  <si>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</si>
  <si>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</si>
  <si>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</si>
  <si>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</si>
  <si>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</si>
  <si>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</si>
  <si>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</si>
  <si>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</si>
  <si>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</si>
  <si>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</si>
  <si>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</si>
  <si>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</si>
  <si>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</si>
  <si>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</si>
  <si>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</si>
  <si>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</si>
  <si>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</si>
  <si>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</si>
  <si>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</si>
  <si>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</si>
  <si>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</si>
  <si>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</si>
  <si>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</si>
  <si>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</si>
  <si>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</si>
  <si>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</si>
  <si>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</si>
  <si>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</si>
  <si>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</si>
  <si>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</si>
  <si>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</si>
  <si>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</si>
  <si>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</si>
  <si>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</si>
  <si>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</si>
  <si>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</si>
  <si>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</si>
  <si>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</si>
  <si>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</si>
  <si>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</si>
  <si>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</si>
  <si>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</si>
  <si>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</si>
  <si>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</si>
  <si>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</si>
  <si>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</si>
  <si>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</si>
  <si>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</si>
  <si>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</si>
  <si>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</si>
  <si>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</si>
  <si>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</si>
  <si>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</si>
  <si>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</si>
  <si>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</si>
  <si>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</si>
  <si>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</si>
  <si>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</si>
  <si>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</si>
  <si>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</si>
  <si>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</si>
  <si>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</si>
  <si>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</si>
  <si>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</si>
  <si>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</si>
  <si>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</si>
  <si>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</si>
  <si>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</si>
  <si>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</si>
  <si>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</si>
  <si>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</si>
  <si>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</si>
  <si>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</si>
  <si>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</si>
  <si>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</si>
  <si>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</si>
  <si>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</si>
  <si>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</si>
  <si>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</si>
  <si>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</si>
  <si>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</si>
  <si>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</si>
  <si>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</si>
  <si>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</si>
  <si>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</si>
  <si>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</si>
  <si>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</si>
  <si>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</si>
  <si>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</si>
  <si>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</si>
  <si>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</si>
  <si>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</si>
  <si>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</si>
  <si>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</si>
  <si>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</si>
  <si>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</si>
  <si>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</si>
  <si>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</si>
  <si>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</si>
  <si>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</si>
  <si>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</si>
  <si>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</si>
  <si>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</si>
  <si>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</si>
  <si>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</si>
  <si>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</si>
  <si>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</si>
  <si>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</si>
  <si>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</si>
  <si>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</si>
  <si>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</si>
  <si>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</si>
  <si>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</si>
  <si>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</si>
  <si>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</si>
  <si>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</si>
  <si>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</si>
  <si>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</si>
  <si>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</si>
  <si>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</si>
  <si>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</si>
  <si>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</si>
  <si>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</si>
  <si>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</si>
  <si>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</si>
  <si>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</si>
  <si>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</si>
  <si>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</si>
  <si>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</si>
  <si>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</si>
  <si>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</si>
  <si>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</si>
  <si>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</si>
  <si>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</si>
  <si>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</si>
  <si>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</si>
  <si>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</si>
  <si>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</si>
  <si>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</si>
  <si>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</si>
  <si>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</si>
  <si>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</si>
  <si>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</si>
  <si>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</si>
  <si>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</si>
  <si>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</si>
  <si>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</si>
  <si>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</si>
  <si>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</si>
  <si>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</si>
  <si>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</si>
  <si>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</si>
  <si>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</si>
  <si>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</si>
  <si>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</si>
  <si>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</si>
  <si>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</si>
  <si>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</si>
  <si>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</si>
  <si>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</si>
  <si>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</si>
  <si>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</si>
  <si>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</si>
  <si>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</si>
  <si>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</si>
  <si>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</si>
  <si>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</si>
  <si>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</si>
  <si>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</si>
  <si>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</si>
  <si>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</si>
  <si>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</si>
  <si>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</si>
  <si>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</si>
  <si>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</si>
  <si>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</si>
  <si>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</si>
  <si>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</si>
  <si>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</si>
  <si>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</si>
  <si>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</si>
  <si>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</si>
  <si>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</si>
  <si>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</si>
  <si>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</si>
  <si>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</si>
  <si>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</si>
  <si>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</si>
  <si>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</si>
  <si>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</si>
  <si>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</si>
  <si>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</si>
  <si>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</si>
  <si>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</si>
  <si>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</si>
  <si>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</si>
  <si>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</si>
  <si>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</si>
  <si>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</si>
  <si>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</si>
  <si>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</si>
  <si>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</si>
  <si>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</si>
  <si>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</si>
  <si>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</si>
  <si>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</si>
  <si>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</si>
  <si>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</si>
  <si>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</si>
  <si>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</si>
  <si>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</si>
  <si>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</si>
  <si>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</si>
  <si>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</si>
  <si>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</si>
  <si>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</si>
  <si>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</si>
  <si>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</si>
  <si>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</si>
  <si>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</si>
  <si>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</si>
  <si>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</si>
  <si>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</si>
  <si>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</si>
  <si>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</si>
  <si>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</si>
  <si>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</si>
  <si>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</si>
  <si>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</si>
  <si>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</si>
  <si>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</si>
  <si>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</si>
  <si>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</si>
  <si>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</si>
  <si>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</si>
  <si>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</si>
  <si>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</si>
  <si>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</si>
  <si>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</si>
  <si>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</si>
  <si>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</si>
  <si>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</si>
  <si>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</si>
  <si>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</si>
  <si>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</si>
  <si>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</si>
  <si>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</si>
  <si>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</si>
  <si>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</si>
  <si>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</si>
  <si>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</si>
  <si>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</si>
  <si>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</si>
  <si>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</si>
  <si>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</si>
  <si>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</si>
  <si>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</si>
  <si>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</si>
  <si>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</si>
  <si>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</si>
  <si>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</si>
  <si>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</si>
  <si>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</si>
  <si>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</si>
  <si>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</si>
  <si>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</si>
  <si>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</si>
  <si>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</si>
  <si>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</si>
  <si>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</si>
  <si>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</si>
  <si>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</si>
  <si>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</si>
  <si>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</si>
  <si>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</si>
  <si>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</si>
  <si>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</si>
  <si>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</si>
  <si>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</si>
  <si>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</si>
  <si>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</si>
  <si>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</si>
  <si>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</si>
  <si>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</si>
  <si>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</si>
  <si>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</si>
  <si>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</si>
  <si>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</si>
  <si>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</si>
  <si>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</si>
  <si>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</si>
  <si>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</si>
  <si>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</si>
  <si>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</si>
  <si>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</si>
  <si>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</si>
  <si>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</si>
  <si>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</si>
  <si>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</si>
  <si>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</si>
  <si>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</si>
  <si>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</si>
  <si>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</si>
  <si>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</si>
  <si>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</si>
  <si>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</si>
  <si>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</si>
  <si>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</si>
  <si>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</si>
  <si>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</si>
  <si>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</si>
  <si>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</si>
  <si>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</si>
  <si>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</si>
  <si>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</si>
  <si>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</si>
  <si>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</si>
  <si>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</si>
  <si>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</si>
  <si>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</si>
  <si>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</si>
  <si>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</si>
  <si>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</si>
  <si>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</si>
  <si>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</si>
  <si>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</si>
  <si>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</si>
  <si>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</si>
  <si>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</si>
  <si>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</si>
  <si>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</si>
  <si>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</si>
  <si>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</si>
  <si>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</si>
  <si>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</si>
  <si>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</si>
  <si>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</si>
  <si>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</si>
  <si>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</si>
  <si>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</si>
  <si>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</si>
  <si>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</si>
  <si>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</si>
  <si>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</si>
  <si>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</si>
  <si>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</si>
  <si>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</si>
  <si>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</si>
  <si>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</si>
  <si>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</si>
  <si>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</si>
  <si>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</si>
  <si>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</si>
  <si>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</si>
  <si>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</si>
  <si>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</si>
  <si>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</si>
  <si>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</si>
  <si>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</si>
  <si>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</si>
  <si>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</si>
  <si>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</si>
  <si>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</si>
  <si>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</si>
  <si>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</si>
  <si>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</si>
  <si>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</si>
  <si>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</si>
  <si>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</si>
  <si>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</si>
  <si>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</si>
  <si>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</si>
  <si>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</si>
  <si>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</si>
  <si>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</si>
  <si>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</si>
  <si>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</si>
  <si>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</si>
  <si>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</si>
  <si>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</si>
  <si>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</si>
  <si>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</si>
  <si>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</si>
  <si>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</si>
  <si>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</si>
  <si>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</si>
  <si>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</si>
  <si>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</si>
  <si>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</si>
  <si>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</si>
  <si>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</si>
  <si>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</si>
  <si>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</si>
  <si>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</si>
  <si>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</si>
  <si>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</si>
  <si>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</si>
  <si>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</si>
  <si>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</si>
  <si>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</si>
  <si>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</si>
  <si>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</si>
  <si>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</si>
  <si>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</si>
  <si>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</si>
  <si>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</si>
  <si>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</si>
  <si>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</si>
  <si>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</si>
  <si>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</si>
  <si>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</si>
  <si>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</si>
  <si>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</si>
  <si>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</si>
  <si>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</si>
  <si>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</si>
  <si>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</si>
  <si>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</si>
  <si>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</si>
  <si>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</si>
  <si>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</si>
  <si>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</si>
  <si>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</si>
  <si>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</si>
  <si>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</si>
  <si>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</si>
  <si>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</si>
  <si>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</si>
  <si>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</si>
  <si>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</si>
  <si>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</si>
  <si>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</si>
  <si>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</si>
  <si>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</si>
  <si>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</si>
  <si>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</si>
  <si>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</si>
  <si>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</si>
  <si>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</si>
  <si>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</si>
  <si>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</si>
  <si>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</si>
  <si>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</si>
  <si>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</si>
  <si>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</si>
  <si>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</si>
  <si>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</si>
  <si>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</si>
  <si>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</si>
  <si>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</si>
  <si>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</si>
  <si>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</si>
  <si>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</si>
  <si>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</si>
  <si>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</si>
  <si>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</si>
  <si>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</si>
  <si>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</si>
  <si>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</si>
  <si>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</si>
  <si>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</si>
  <si>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</si>
  <si>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</si>
  <si>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</si>
  <si>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</si>
  <si>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</si>
  <si>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</si>
  <si>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</si>
  <si>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</si>
  <si>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</si>
  <si>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</si>
  <si>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</si>
  <si>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</si>
  <si>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</si>
  <si>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</si>
  <si>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</si>
  <si>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</si>
  <si>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</si>
  <si>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</si>
  <si>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</si>
  <si>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</si>
  <si>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</si>
  <si>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</si>
  <si>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</si>
  <si>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</si>
  <si>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</si>
  <si>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</si>
  <si>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</si>
  <si>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</si>
  <si>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</si>
  <si>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</si>
  <si>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</si>
  <si>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</si>
  <si>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</si>
  <si>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</si>
  <si>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</si>
  <si>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</si>
  <si>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</si>
  <si>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</si>
  <si>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</si>
  <si>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</si>
  <si>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</si>
  <si>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</si>
  <si>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</si>
  <si>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</si>
  <si>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</si>
  <si>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</si>
  <si>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</si>
  <si>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</si>
  <si>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</si>
  <si>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</si>
  <si>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</si>
  <si>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</si>
  <si>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</si>
  <si>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</si>
  <si>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</si>
  <si>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</si>
  <si>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</si>
  <si>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</si>
  <si>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</si>
  <si>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</si>
  <si>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</si>
  <si>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</si>
  <si>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</si>
  <si>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</si>
  <si>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</si>
  <si>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</si>
  <si>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</si>
  <si>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</si>
  <si>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</si>
  <si>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</si>
  <si>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</si>
  <si>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</si>
  <si>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</si>
  <si>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</si>
  <si>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</si>
  <si>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</si>
  <si>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</si>
  <si>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</si>
  <si>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</si>
  <si>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</si>
  <si>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</si>
  <si>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</si>
  <si>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</si>
  <si>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</si>
  <si>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</si>
  <si>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</si>
  <si>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</si>
  <si>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</si>
  <si>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</si>
  <si>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</si>
  <si>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</si>
  <si>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</si>
  <si>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</si>
  <si>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</si>
  <si>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</si>
  <si>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</si>
  <si>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</si>
  <si>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</si>
  <si>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</si>
  <si>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</si>
  <si>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</si>
  <si>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</si>
  <si>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</si>
  <si>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</si>
  <si>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</si>
  <si>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</si>
  <si>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</si>
  <si>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</si>
  <si>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</si>
  <si>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</si>
  <si>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</si>
  <si>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</si>
  <si>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</si>
  <si>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</si>
  <si>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</si>
  <si>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</si>
  <si>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</si>
  <si>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</si>
  <si>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</si>
  <si>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</si>
  <si>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</si>
  <si>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</si>
  <si>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</si>
  <si>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</si>
  <si>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</si>
  <si>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</si>
  <si>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</si>
  <si>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</si>
  <si>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</si>
  <si>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</si>
  <si>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</si>
  <si>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</si>
  <si>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</si>
  <si>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</si>
  <si>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</si>
  <si>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</si>
  <si>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</si>
  <si>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</si>
  <si>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</si>
  <si>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</si>
  <si>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</si>
  <si>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</si>
  <si>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</si>
  <si>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</si>
  <si>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</si>
  <si>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</si>
  <si>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</si>
  <si>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</si>
  <si>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</si>
  <si>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</si>
  <si>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</si>
  <si>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</si>
  <si>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</si>
  <si>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</si>
  <si>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</si>
  <si>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</si>
  <si>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</si>
  <si>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</si>
  <si>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</si>
  <si>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</si>
  <si>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</si>
  <si>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</si>
  <si>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</si>
  <si>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</si>
  <si>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</si>
  <si>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</si>
  <si>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</si>
  <si>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</si>
  <si>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</si>
  <si>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</si>
  <si>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</si>
  <si>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</si>
  <si>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</si>
  <si>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</si>
  <si>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</si>
  <si>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</si>
  <si>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</si>
  <si>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</si>
  <si>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</si>
  <si>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</si>
  <si>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</si>
  <si>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</si>
  <si>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</si>
  <si>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</si>
  <si>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</si>
  <si>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</si>
  <si>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</si>
  <si>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</si>
  <si>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</si>
  <si>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</si>
  <si>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</si>
  <si>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</si>
  <si>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</si>
  <si>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</si>
  <si>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</si>
  <si>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</si>
  <si>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</si>
  <si>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</si>
  <si>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</si>
  <si>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</si>
  <si>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</si>
  <si>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</si>
  <si>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</si>
  <si>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</si>
  <si>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</si>
  <si>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</si>
  <si>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</si>
  <si>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</si>
  <si>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</si>
  <si>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</si>
  <si>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</si>
  <si>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</si>
  <si>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</si>
  <si>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</si>
  <si>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</si>
  <si>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</si>
  <si>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</si>
  <si>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</si>
  <si>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</si>
  <si>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</si>
  <si>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</si>
  <si>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</si>
  <si>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</si>
  <si>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</si>
  <si>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</si>
  <si>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</si>
  <si>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</si>
  <si>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</si>
  <si>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</si>
  <si>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</si>
  <si>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</si>
  <si>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</si>
  <si>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</si>
  <si>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</si>
  <si>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</si>
  <si>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</si>
  <si>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</si>
  <si>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</si>
  <si>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</si>
  <si>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</si>
  <si>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</si>
  <si>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</si>
  <si>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</si>
  <si>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</si>
  <si>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</si>
  <si>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</si>
  <si>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</si>
  <si>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</si>
  <si>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</si>
  <si>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</si>
  <si>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</si>
  <si>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</si>
  <si>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</si>
  <si>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</si>
  <si>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</si>
  <si>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</si>
  <si>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</si>
  <si>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</si>
  <si>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</si>
  <si>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</si>
  <si>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</si>
  <si>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</si>
  <si>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</si>
  <si>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</si>
  <si>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</si>
  <si>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</si>
  <si>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</si>
  <si>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</si>
  <si>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</si>
  <si>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</si>
  <si>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</si>
  <si>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</si>
  <si>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</si>
  <si>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</si>
  <si>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</si>
  <si>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</si>
  <si>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</si>
  <si>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</si>
  <si>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</si>
  <si>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</si>
  <si>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</si>
  <si>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</si>
  <si>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</si>
  <si>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</si>
  <si>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</si>
  <si>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</si>
  <si>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</si>
  <si>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</si>
  <si>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</si>
  <si>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</si>
  <si>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</si>
  <si>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</si>
  <si>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</si>
  <si>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</si>
  <si>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</si>
  <si>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</si>
  <si>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</si>
  <si>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</si>
  <si>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</si>
  <si>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</si>
  <si>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</si>
  <si>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</si>
  <si>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</si>
  <si>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</si>
  <si>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</si>
  <si>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</si>
  <si>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</si>
  <si>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</si>
  <si>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</si>
  <si>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</si>
  <si>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</si>
  <si>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</si>
  <si>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</si>
  <si>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</si>
  <si>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</si>
  <si>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</si>
  <si>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</si>
  <si>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</si>
  <si>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</si>
  <si>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</si>
  <si>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</si>
  <si>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</si>
  <si>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</si>
  <si>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</si>
  <si>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</si>
  <si>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</si>
  <si>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</si>
  <si>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</si>
  <si>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</si>
  <si>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</si>
  <si>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</si>
  <si>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</si>
  <si>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</si>
  <si>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</si>
  <si>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</si>
  <si>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</si>
  <si>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</si>
  <si>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</si>
  <si>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</si>
  <si>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</si>
  <si>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</si>
  <si>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</si>
  <si>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</si>
  <si>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</si>
  <si>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</si>
  <si>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</si>
  <si>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</si>
  <si>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</si>
  <si>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</si>
  <si>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</si>
  <si>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</si>
  <si>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</si>
  <si>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</si>
  <si>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</si>
  <si>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</si>
  <si>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</si>
  <si>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</si>
  <si>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</si>
  <si>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</si>
  <si>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</si>
  <si>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</si>
  <si>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</si>
  <si>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</si>
  <si>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</si>
  <si>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</si>
  <si>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</si>
  <si>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</si>
  <si>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</si>
  <si>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</si>
  <si>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</si>
  <si>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</si>
  <si>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</si>
  <si>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</si>
  <si>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</si>
  <si>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</si>
  <si>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</si>
  <si>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</si>
  <si>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</si>
  <si>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</si>
  <si>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</si>
  <si>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</si>
  <si>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</si>
  <si>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</si>
  <si>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</si>
  <si>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</si>
  <si>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</si>
  <si>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</si>
  <si>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</si>
  <si>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</si>
  <si>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</si>
  <si>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</si>
  <si>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</si>
  <si>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</si>
  <si>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</si>
  <si>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</si>
  <si>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</si>
  <si>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</si>
  <si>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</si>
  <si>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</si>
  <si>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</si>
  <si>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</si>
  <si>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</si>
  <si>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</si>
  <si>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</si>
  <si>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</si>
  <si>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</si>
  <si>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</si>
  <si>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</si>
  <si>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</si>
  <si>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</si>
  <si>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</si>
  <si>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</si>
  <si>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</si>
  <si>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</si>
  <si>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</si>
  <si>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</si>
  <si>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</si>
  <si>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</si>
  <si>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</si>
  <si>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</si>
  <si>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</si>
  <si>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</si>
  <si>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</si>
  <si>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</si>
  <si>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</si>
  <si>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</si>
  <si>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</si>
  <si>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</si>
  <si>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</si>
  <si>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</si>
  <si>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</si>
  <si>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</si>
  <si>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</si>
  <si>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</si>
  <si>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</si>
  <si>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</si>
  <si>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</si>
  <si>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</si>
  <si>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</si>
  <si>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</si>
  <si>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</si>
  <si>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</si>
  <si>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</si>
  <si>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</si>
  <si>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</si>
  <si>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</si>
  <si>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</si>
  <si>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</si>
  <si>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</si>
  <si>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</si>
  <si>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</si>
  <si>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</si>
  <si>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</si>
  <si>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</si>
  <si>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</si>
  <si>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</si>
  <si>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</si>
  <si>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</si>
  <si>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</si>
  <si>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</si>
  <si>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</si>
  <si>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</si>
  <si>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</si>
  <si>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</si>
  <si>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</si>
  <si>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</si>
  <si>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</si>
  <si>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</si>
  <si>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</si>
  <si>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</si>
  <si>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</si>
  <si>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</si>
  <si>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</si>
  <si>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</si>
  <si>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</si>
  <si>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</si>
  <si>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</si>
  <si>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</si>
  <si>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</si>
  <si>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</si>
  <si>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</si>
  <si>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</si>
  <si>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</si>
  <si>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</si>
  <si>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</si>
  <si>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</si>
  <si>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</si>
  <si>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</si>
  <si>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</si>
  <si>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</si>
  <si>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</si>
  <si>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</si>
  <si>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</si>
  <si>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</si>
  <si>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</si>
  <si>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</si>
  <si>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</si>
  <si>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</si>
  <si>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</si>
  <si>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</si>
  <si>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</si>
  <si>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</si>
  <si>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</si>
  <si>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</si>
  <si>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</si>
  <si>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</si>
  <si>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</si>
  <si>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</si>
  <si>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</si>
  <si>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</si>
  <si>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</si>
  <si>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</si>
  <si>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</si>
  <si>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</si>
  <si>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</si>
  <si>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</si>
  <si>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</si>
  <si>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</si>
  <si>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</si>
  <si>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</si>
  <si>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</si>
  <si>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</si>
  <si>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</si>
  <si>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</si>
  <si>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</si>
  <si>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</si>
  <si>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</si>
  <si>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</si>
  <si>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</si>
  <si>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</si>
  <si>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</si>
  <si>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</si>
  <si>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</si>
  <si>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</si>
  <si>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</si>
  <si>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</si>
  <si>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</si>
  <si>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</si>
  <si>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</si>
  <si>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</si>
  <si>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</si>
  <si>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</si>
  <si>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</si>
  <si>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</si>
  <si>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</si>
  <si>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</si>
  <si>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</si>
  <si>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</si>
  <si>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</si>
  <si>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</si>
  <si>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</si>
  <si>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</si>
  <si>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</si>
  <si>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</si>
  <si>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</si>
  <si>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</si>
  <si>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</si>
  <si>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</si>
  <si>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</si>
  <si>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</si>
  <si>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</si>
  <si>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</si>
  <si>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</si>
  <si>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</si>
  <si>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</si>
  <si>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</si>
  <si>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</si>
  <si>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</si>
  <si>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</si>
  <si>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</si>
  <si>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</si>
  <si>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</si>
  <si>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</si>
  <si>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</si>
  <si>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</si>
  <si>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</si>
  <si>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</si>
  <si>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</si>
  <si>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</si>
  <si>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</si>
  <si>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</si>
  <si>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</si>
  <si>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</si>
  <si>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</si>
  <si>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</si>
  <si>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</si>
  <si>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</si>
  <si>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</si>
  <si>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</si>
  <si>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</si>
  <si>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</si>
  <si>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</si>
  <si>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</si>
  <si>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</si>
  <si>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</si>
  <si>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</si>
  <si>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</si>
  <si>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</si>
  <si>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</si>
  <si>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</si>
  <si>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</si>
  <si>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</si>
  <si>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</si>
  <si>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</si>
  <si>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</si>
  <si>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</si>
  <si>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</si>
  <si>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</si>
  <si>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</si>
  <si>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</si>
  <si>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</si>
  <si>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</si>
  <si>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</si>
  <si>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</si>
  <si>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</si>
  <si>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</si>
  <si>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</si>
  <si>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</si>
  <si>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</si>
  <si>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</si>
  <si>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</si>
  <si>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</si>
  <si>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</si>
  <si>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</si>
  <si>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</si>
  <si>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</si>
  <si>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</si>
  <si>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</si>
  <si>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</si>
  <si>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</si>
  <si>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</si>
  <si>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</si>
  <si>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</si>
  <si>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</si>
  <si>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</si>
  <si>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</si>
  <si>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</si>
  <si>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</si>
  <si>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</si>
  <si>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</si>
  <si>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</si>
  <si>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</si>
  <si>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</si>
  <si>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</si>
  <si>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</si>
  <si>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</si>
  <si>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</si>
  <si>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</si>
  <si>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</si>
  <si>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</si>
  <si>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</si>
  <si>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</si>
  <si>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</si>
  <si>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</si>
  <si>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</si>
  <si>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</si>
  <si>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</si>
  <si>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</si>
  <si>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</si>
  <si>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</si>
  <si>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</si>
  <si>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</si>
  <si>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</si>
  <si>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</si>
  <si>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</si>
  <si>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</si>
  <si>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</si>
  <si>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</si>
  <si>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</si>
  <si>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</si>
  <si>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</si>
  <si>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</si>
  <si>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</si>
  <si>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</si>
  <si>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</si>
  <si>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</si>
  <si>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</si>
  <si>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</si>
  <si>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</si>
  <si>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</si>
  <si>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</si>
  <si>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</si>
  <si>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</si>
  <si>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</si>
  <si>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</si>
  <si>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</si>
  <si>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</si>
  <si>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</si>
  <si>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</si>
  <si>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</si>
  <si>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</si>
  <si>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</si>
  <si>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</si>
  <si>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</si>
  <si>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</si>
  <si>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</si>
  <si>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</si>
  <si>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</si>
  <si>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</si>
  <si>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</si>
  <si>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</si>
  <si>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</si>
  <si>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</si>
  <si>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</si>
  <si>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</si>
  <si>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</si>
  <si>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</si>
  <si>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</si>
  <si>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</si>
  <si>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</si>
  <si>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</si>
  <si>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</si>
  <si>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</si>
  <si>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</si>
  <si>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</si>
  <si>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</si>
  <si>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</si>
  <si>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</si>
  <si>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</si>
  <si>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</si>
  <si>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</si>
  <si>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</si>
  <si>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</si>
  <si>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</si>
  <si>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</si>
  <si>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</si>
  <si>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</si>
  <si>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</si>
  <si>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</si>
  <si>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</si>
  <si>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</si>
  <si>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</si>
  <si>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</si>
  <si>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</si>
  <si>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</si>
  <si>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</si>
  <si>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</si>
  <si>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</si>
  <si>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</si>
  <si>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</si>
  <si>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</si>
  <si>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</si>
  <si>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</si>
  <si>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</si>
  <si>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</si>
  <si>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</si>
  <si>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</si>
  <si>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</si>
  <si>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</si>
  <si>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</si>
  <si>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</si>
  <si>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</si>
  <si>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</si>
  <si>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</si>
  <si>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</si>
  <si>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</si>
  <si>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</si>
  <si>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</si>
  <si>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</si>
  <si>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</si>
  <si>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</si>
  <si>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</si>
  <si>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</si>
  <si>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</si>
  <si>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</si>
  <si>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</si>
  <si>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</si>
  <si>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</si>
  <si>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</si>
  <si>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</si>
  <si>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</si>
  <si>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</si>
  <si>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</si>
  <si>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</si>
  <si>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</si>
  <si>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</si>
  <si>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</si>
  <si>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</si>
  <si>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</si>
  <si>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</si>
  <si>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</si>
  <si>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</si>
  <si>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</si>
  <si>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</si>
  <si>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</si>
  <si>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</si>
  <si>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</si>
  <si>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</si>
  <si>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</si>
  <si>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</si>
  <si>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</si>
  <si>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</si>
  <si>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</si>
  <si>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</si>
  <si>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</si>
  <si>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</si>
  <si>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</si>
  <si>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</si>
  <si>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</si>
  <si>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</si>
  <si>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</si>
  <si>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</si>
  <si>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</si>
  <si>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</si>
  <si>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</si>
  <si>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</si>
  <si>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</si>
  <si>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</si>
  <si>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</si>
  <si>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</si>
  <si>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</si>
  <si>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</si>
  <si>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</si>
  <si>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</si>
  <si>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</si>
  <si>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</si>
  <si>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</si>
  <si>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</si>
  <si>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</si>
  <si>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</si>
  <si>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</si>
  <si>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</si>
  <si>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</si>
  <si>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</si>
  <si>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</si>
  <si>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</si>
  <si>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</si>
  <si>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</si>
  <si>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</si>
  <si>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</si>
  <si>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</si>
  <si>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</si>
  <si>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</si>
  <si>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</si>
  <si>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</si>
  <si>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</si>
  <si>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</si>
  <si>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</si>
  <si>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</si>
  <si>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</si>
  <si>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</si>
  <si>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</si>
  <si>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</si>
  <si>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</si>
  <si>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</si>
  <si>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</si>
  <si>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</si>
  <si>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</si>
  <si>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</si>
  <si>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</si>
  <si>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</si>
  <si>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</si>
  <si>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</si>
  <si>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</si>
  <si>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</si>
  <si>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</si>
  <si>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</si>
  <si>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</si>
  <si>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</si>
  <si>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</si>
  <si>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</si>
  <si>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</si>
  <si>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</si>
  <si>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</si>
  <si>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</si>
  <si>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</si>
  <si>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</si>
  <si>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</si>
  <si>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</si>
  <si>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</si>
  <si>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</si>
  <si>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</si>
  <si>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</si>
  <si>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</si>
  <si>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</si>
  <si>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</si>
  <si>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</si>
  <si>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</si>
  <si>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</si>
  <si>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</si>
  <si>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</si>
  <si>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</si>
  <si>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</si>
  <si>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</si>
  <si>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</si>
  <si>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</si>
  <si>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</si>
  <si>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</si>
  <si>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</si>
  <si>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</si>
  <si>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</si>
  <si>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</si>
  <si>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</si>
  <si>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</si>
  <si>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</si>
  <si>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</si>
  <si>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</si>
  <si>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</si>
  <si>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</si>
  <si>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</si>
  <si>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</si>
  <si>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</si>
  <si>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</si>
  <si>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</si>
  <si>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</si>
  <si>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</si>
  <si>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</si>
  <si>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</si>
  <si>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</si>
  <si>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</si>
  <si>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</si>
  <si>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</si>
  <si>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</si>
  <si>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</si>
  <si>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</si>
  <si>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</si>
  <si>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</si>
  <si>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</si>
  <si>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</si>
  <si>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</si>
  <si>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</si>
  <si>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</si>
  <si>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</si>
  <si>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</si>
  <si>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</si>
  <si>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</si>
  <si>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</si>
  <si>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</si>
  <si>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</si>
  <si>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</si>
  <si>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</si>
  <si>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</si>
  <si>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</si>
  <si>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</si>
  <si>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</si>
  <si>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</si>
  <si>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</si>
  <si>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</si>
  <si>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</si>
  <si>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</si>
  <si>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</si>
  <si>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</si>
  <si>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</si>
  <si>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</si>
  <si>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</si>
  <si>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</si>
  <si>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</si>
  <si>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</si>
  <si>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</si>
  <si>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</si>
  <si>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</si>
  <si>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</si>
  <si>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</si>
  <si>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</si>
  <si>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</si>
  <si>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</si>
  <si>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</si>
  <si>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</si>
  <si>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</si>
  <si>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</si>
  <si>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</si>
  <si>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</si>
  <si>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</si>
  <si>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</si>
  <si>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</si>
  <si>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</si>
  <si>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</si>
  <si>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</si>
  <si>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</si>
  <si>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</si>
  <si>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</si>
  <si>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</si>
  <si>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</si>
  <si>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</si>
  <si>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</si>
  <si>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</si>
  <si>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</si>
  <si>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</si>
  <si>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</si>
  <si>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</si>
  <si>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</si>
  <si>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</si>
  <si>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</si>
  <si>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</si>
  <si>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</si>
  <si>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</si>
  <si>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</si>
  <si>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</si>
  <si>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</si>
  <si>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</si>
  <si>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</si>
  <si>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</si>
  <si>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</si>
  <si>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</si>
  <si>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</si>
  <si>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</si>
  <si>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</si>
  <si>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</si>
  <si>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</si>
  <si>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</si>
  <si>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</si>
  <si>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</si>
  <si>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</si>
  <si>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</si>
  <si>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</si>
  <si>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</si>
  <si>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</si>
  <si>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</si>
  <si>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</si>
  <si>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</si>
  <si>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</si>
  <si>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</si>
  <si>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</si>
  <si>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</si>
  <si>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</si>
  <si>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</si>
  <si>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</si>
  <si>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</si>
  <si>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</si>
  <si>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</si>
  <si>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</si>
  <si>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</si>
  <si>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</si>
  <si>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</si>
  <si>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</si>
  <si>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</si>
  <si>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</si>
  <si>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</si>
  <si>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</si>
  <si>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</si>
  <si>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</si>
  <si>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</si>
  <si>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</si>
  <si>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</si>
  <si>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</si>
  <si>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</si>
  <si>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</si>
  <si>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</si>
  <si>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</si>
  <si>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</si>
  <si>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</si>
  <si>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</si>
  <si>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</si>
  <si>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</si>
  <si>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</si>
  <si>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</si>
  <si>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</si>
  <si>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</si>
  <si>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</si>
  <si>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</si>
  <si>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</si>
  <si>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</si>
  <si>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</si>
  <si>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</si>
  <si>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</si>
  <si>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</si>
  <si>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</si>
  <si>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</si>
  <si>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</si>
  <si>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</si>
  <si>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</si>
  <si>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</si>
  <si>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</si>
  <si>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</si>
  <si>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</si>
  <si>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</si>
  <si>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</si>
  <si>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</si>
  <si>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</si>
  <si>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</si>
  <si>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</si>
  <si>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</si>
  <si>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</si>
  <si>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</si>
  <si>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</si>
  <si>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</si>
  <si>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</si>
  <si>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</si>
  <si>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</si>
  <si>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</si>
  <si>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</si>
  <si>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</si>
  <si>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</si>
  <si>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</si>
  <si>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</si>
  <si>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</si>
  <si>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</si>
  <si>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</si>
  <si>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</si>
  <si>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</si>
  <si>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</si>
  <si>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</si>
  <si>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</si>
  <si>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</si>
  <si>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</si>
  <si>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</si>
  <si>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</si>
  <si>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</si>
  <si>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</si>
  <si>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</si>
  <si>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</si>
  <si>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</si>
  <si>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</si>
  <si>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</si>
  <si>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</si>
  <si>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</si>
  <si>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</si>
  <si>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</si>
  <si>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</si>
  <si>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</si>
  <si>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</si>
  <si>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</si>
  <si>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</si>
  <si>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</si>
  <si>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</si>
  <si>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</si>
  <si>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</si>
  <si>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</si>
  <si>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</si>
  <si>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</si>
  <si>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</si>
  <si>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</si>
  <si>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</si>
  <si>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</si>
  <si>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</si>
  <si>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</si>
  <si>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</si>
  <si>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</si>
  <si>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</si>
  <si>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</si>
  <si>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</si>
  <si>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</si>
  <si>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</si>
  <si>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</si>
  <si>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</si>
  <si>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</si>
  <si>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</si>
  <si>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</si>
  <si>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</si>
  <si>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</si>
  <si>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</si>
  <si>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</si>
  <si>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</si>
  <si>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</si>
  <si>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</si>
  <si>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</si>
  <si>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</si>
  <si>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</si>
  <si>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</si>
  <si>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</si>
  <si>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</si>
  <si>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</si>
  <si>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</si>
  <si>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</si>
  <si>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</si>
  <si>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</si>
  <si>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</si>
  <si>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</si>
  <si>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</si>
  <si>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</si>
  <si>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</si>
  <si>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</si>
  <si>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</si>
  <si>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</si>
  <si>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</si>
  <si>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</si>
  <si>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</si>
  <si>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</si>
  <si>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</si>
  <si>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</si>
  <si>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</si>
  <si>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</si>
  <si>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</si>
  <si>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</si>
  <si>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</si>
  <si>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</si>
  <si>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</si>
  <si>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</si>
  <si>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</si>
  <si>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</si>
  <si>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</si>
  <si>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</si>
  <si>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</si>
  <si>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</si>
  <si>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</si>
  <si>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</si>
  <si>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</si>
  <si>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</si>
  <si>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</si>
  <si>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</si>
  <si>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</si>
  <si>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</si>
  <si>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</si>
  <si>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</si>
  <si>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</si>
  <si>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</si>
  <si>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</si>
  <si>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</si>
  <si>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</si>
  <si>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</si>
  <si>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</si>
  <si>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</si>
  <si>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</si>
  <si>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</si>
  <si>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</si>
  <si>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</si>
  <si>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</si>
  <si>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</si>
  <si>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</si>
  <si>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</si>
  <si>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</si>
  <si>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</si>
  <si>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</si>
  <si>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</si>
  <si>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</si>
  <si>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</si>
  <si>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</si>
  <si>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</si>
  <si>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</si>
  <si>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</si>
  <si>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</si>
  <si>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</si>
  <si>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</si>
  <si>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</si>
  <si>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</si>
  <si>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</si>
  <si>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</si>
  <si>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</si>
  <si>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</si>
  <si>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</si>
  <si>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</si>
  <si>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</si>
  <si>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</si>
  <si>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</si>
  <si>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</si>
  <si>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</si>
  <si>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</si>
  <si>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</si>
  <si>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</si>
  <si>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</si>
  <si>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</si>
  <si>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</si>
  <si>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</si>
  <si>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</si>
  <si>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</si>
  <si>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</si>
  <si>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</si>
  <si>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</si>
  <si>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</si>
  <si>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</si>
  <si>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</si>
  <si>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</si>
  <si>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</si>
  <si>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</si>
  <si>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</si>
  <si>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</si>
  <si>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</si>
  <si>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</si>
  <si>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</si>
  <si>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</si>
  <si>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</si>
  <si>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</si>
  <si>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</si>
  <si>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</si>
  <si>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</si>
  <si>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</si>
  <si>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</si>
  <si>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</si>
  <si>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</si>
  <si>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</si>
  <si>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</si>
  <si>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</si>
  <si>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</si>
  <si>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</si>
  <si>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</si>
  <si>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</si>
  <si>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</si>
  <si>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</si>
  <si>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</si>
  <si>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</si>
  <si>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</si>
  <si>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</si>
  <si>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</si>
  <si>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</si>
  <si>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</si>
  <si>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</si>
  <si>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</si>
  <si>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</si>
  <si>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</si>
  <si>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</si>
  <si>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</si>
  <si>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</si>
  <si>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</si>
  <si>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</si>
  <si>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</si>
  <si>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</si>
  <si>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</si>
  <si>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</si>
  <si>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</si>
  <si>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</si>
  <si>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</si>
  <si>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</si>
  <si>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</si>
  <si>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</si>
  <si>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</si>
  <si>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</si>
  <si>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</si>
  <si>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</si>
  <si>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</si>
  <si>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</si>
  <si>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</si>
  <si>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</si>
  <si>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</si>
  <si>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</si>
  <si>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</si>
  <si>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</si>
  <si>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</si>
  <si>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</si>
  <si>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</si>
  <si>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</si>
  <si>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</si>
  <si>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</si>
  <si>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</si>
  <si>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</si>
  <si>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</si>
  <si>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</si>
  <si>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</si>
  <si>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</si>
  <si>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</si>
  <si>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</si>
  <si>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</si>
  <si>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</si>
  <si>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</si>
  <si>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</si>
  <si>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</si>
  <si>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</si>
  <si>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</si>
  <si>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</si>
  <si>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</si>
  <si>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</si>
  <si>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</si>
  <si>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</si>
  <si>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</si>
  <si>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</si>
  <si>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</si>
  <si>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</si>
  <si>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</si>
  <si>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</si>
  <si>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</si>
  <si>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</si>
  <si>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</si>
  <si>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</si>
  <si>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</si>
  <si>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</si>
  <si>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</si>
  <si>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</si>
  <si>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</si>
  <si>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</si>
  <si>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</si>
  <si>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</si>
  <si>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</si>
  <si>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</si>
  <si>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</si>
  <si>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</si>
  <si>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</si>
  <si>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</si>
  <si>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</si>
  <si>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</si>
  <si>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</si>
  <si>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</si>
  <si>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</si>
  <si>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</si>
  <si>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</si>
  <si>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</si>
  <si>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</si>
  <si>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</si>
  <si>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</si>
  <si>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</si>
  <si>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</si>
  <si>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</si>
  <si>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</si>
  <si>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</si>
  <si>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</si>
  <si>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</si>
  <si>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</si>
  <si>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</si>
  <si>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</si>
  <si>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</si>
  <si>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</si>
  <si>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</si>
  <si>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</si>
  <si>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</si>
  <si>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</si>
  <si>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</si>
  <si>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</si>
  <si>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</si>
  <si>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</si>
  <si>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</si>
  <si>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</si>
  <si>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</si>
  <si>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</si>
  <si>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</si>
  <si>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</si>
  <si>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</si>
  <si>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</si>
  <si>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</si>
  <si>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</si>
  <si>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</si>
  <si>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</si>
  <si>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</si>
  <si>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</si>
  <si>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</si>
  <si>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</si>
  <si>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</si>
  <si>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</si>
  <si>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</si>
  <si>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</si>
  <si>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</si>
  <si>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</si>
  <si>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</si>
  <si>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</si>
  <si>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</si>
  <si>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</si>
  <si>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</si>
  <si>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</si>
  <si>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</si>
  <si>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</si>
  <si>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</si>
  <si>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</si>
  <si>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</si>
  <si>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</si>
  <si>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</si>
  <si>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</si>
  <si>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</si>
  <si>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</si>
  <si>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</si>
  <si>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</si>
  <si>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</si>
  <si>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</si>
  <si>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</si>
  <si>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</si>
  <si>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</si>
  <si>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</si>
  <si>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</si>
  <si>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</si>
  <si>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</si>
  <si>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</si>
  <si>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</si>
  <si>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</si>
  <si>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</si>
  <si>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</si>
  <si>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</si>
  <si>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</si>
  <si>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</si>
  <si>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</si>
  <si>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</si>
  <si>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</si>
  <si>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</si>
  <si>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</si>
  <si>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</si>
  <si>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</si>
  <si>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</si>
  <si>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</si>
  <si>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</si>
  <si>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</si>
  <si>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</si>
  <si>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</si>
  <si>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</si>
  <si>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</si>
  <si>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</si>
  <si>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</si>
  <si>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</si>
  <si>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</si>
  <si>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</si>
  <si>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</si>
  <si>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</si>
  <si>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</si>
  <si>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</si>
  <si>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</si>
  <si>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</si>
  <si>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</si>
  <si>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</si>
  <si>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</si>
  <si>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</si>
  <si>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</si>
  <si>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</si>
  <si>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</si>
  <si>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</si>
  <si>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</si>
  <si>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</si>
  <si>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</si>
  <si>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</si>
  <si>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</si>
  <si>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</si>
  <si>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</si>
  <si>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</si>
  <si>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</si>
  <si>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</si>
  <si>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</si>
  <si>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</si>
  <si>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</si>
  <si>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</si>
  <si>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</si>
  <si>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</si>
  <si>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</si>
  <si>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</si>
  <si>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</si>
  <si>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</si>
  <si>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</si>
  <si>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</si>
  <si>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</si>
  <si>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</si>
  <si>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</si>
  <si>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</si>
  <si>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</si>
  <si>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</si>
  <si>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</si>
  <si>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</si>
  <si>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</si>
  <si>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</si>
  <si>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</si>
  <si>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</si>
  <si>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</si>
  <si>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</si>
  <si>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</si>
  <si>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</si>
  <si>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</si>
  <si>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</si>
  <si>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</si>
  <si>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</si>
  <si>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</si>
  <si>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</si>
  <si>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</si>
  <si>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</si>
  <si>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</si>
  <si>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</si>
  <si>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</si>
  <si>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</si>
  <si>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</si>
  <si>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</si>
  <si>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</si>
  <si>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</si>
  <si>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</si>
  <si>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</si>
  <si>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</si>
  <si>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</si>
  <si>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</si>
  <si>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</si>
  <si>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</si>
  <si>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</si>
  <si>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</si>
  <si>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</si>
  <si>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</si>
  <si>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</si>
  <si>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</si>
  <si>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</si>
  <si>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</si>
  <si>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</si>
  <si>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</si>
  <si>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</si>
  <si>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</si>
  <si>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</si>
  <si>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</si>
  <si>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</si>
  <si>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</si>
  <si>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</si>
  <si>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</si>
  <si>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</si>
  <si>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</si>
  <si>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</si>
  <si>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</si>
  <si>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</si>
  <si>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</si>
  <si>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</si>
  <si>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</si>
  <si>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</si>
  <si>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</si>
  <si>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</si>
  <si>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</si>
  <si>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</si>
  <si>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</si>
  <si>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</si>
  <si>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</si>
  <si>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</si>
  <si>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</si>
  <si>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</si>
  <si>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</si>
  <si>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</si>
  <si>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</si>
  <si>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</si>
  <si>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</si>
  <si>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</si>
  <si>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</si>
  <si>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</si>
  <si>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</si>
  <si>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</si>
  <si>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</si>
  <si>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</si>
  <si>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</si>
  <si>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</si>
  <si>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</si>
  <si>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</si>
  <si>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</si>
  <si>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</si>
  <si>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</si>
  <si>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</si>
  <si>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</si>
  <si>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</si>
  <si>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</si>
  <si>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</si>
  <si>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</si>
  <si>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</si>
  <si>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</si>
  <si>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</si>
  <si>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</si>
  <si>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</si>
  <si>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</si>
  <si>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</si>
  <si>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</si>
  <si>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</si>
  <si>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</si>
  <si>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</si>
  <si>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</si>
  <si>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</si>
  <si>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</si>
  <si>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</si>
  <si>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</si>
  <si>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</si>
  <si>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</si>
  <si>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</si>
  <si>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</si>
  <si>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</si>
  <si>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</si>
  <si>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</si>
  <si>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</si>
  <si>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</si>
  <si>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</si>
  <si>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</si>
  <si>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</si>
  <si>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</si>
  <si>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</si>
  <si>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</si>
  <si>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</si>
  <si>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</si>
  <si>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</si>
  <si>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</si>
  <si>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</si>
  <si>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</si>
  <si>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</si>
  <si>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</si>
  <si>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</si>
  <si>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</si>
  <si>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</si>
  <si>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</si>
  <si>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</si>
  <si>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</si>
  <si>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</si>
  <si>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</si>
  <si>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</si>
  <si>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</si>
  <si>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</si>
  <si>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</si>
  <si>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</si>
  <si>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</si>
  <si>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</si>
  <si>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</si>
  <si>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</si>
  <si>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</si>
  <si>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</si>
  <si>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</si>
  <si>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</si>
  <si>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</si>
  <si>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</si>
  <si>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</si>
  <si>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</si>
  <si>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</si>
  <si>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</si>
  <si>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</si>
  <si>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</si>
  <si>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</si>
  <si>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</si>
  <si>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</si>
  <si>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</si>
  <si>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</si>
  <si>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</si>
  <si>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</si>
  <si>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</si>
  <si>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</si>
  <si>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</si>
  <si>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</si>
  <si>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</si>
  <si>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</si>
  <si>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</si>
  <si>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</si>
  <si>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</si>
  <si>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</si>
  <si>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</si>
  <si>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</si>
  <si>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</si>
  <si>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</si>
  <si>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</si>
  <si>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</si>
  <si>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</si>
  <si>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</si>
  <si>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</si>
  <si>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</si>
  <si>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</si>
  <si>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</si>
  <si>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</si>
  <si>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</si>
  <si>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</si>
  <si>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</si>
  <si>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</si>
  <si>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</si>
  <si>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</si>
  <si>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</si>
  <si>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</si>
  <si>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</si>
  <si>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</si>
  <si>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</si>
  <si>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</si>
  <si>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</si>
  <si>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</si>
  <si>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</si>
  <si>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</si>
  <si>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</si>
  <si>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</si>
  <si>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</si>
  <si>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</si>
  <si>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</si>
  <si>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</si>
  <si>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</si>
  <si>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</si>
  <si>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</si>
  <si>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</si>
  <si>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</si>
  <si>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</si>
  <si>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</si>
  <si>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</si>
  <si>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</si>
  <si>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</si>
  <si>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</si>
  <si>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</si>
  <si>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</si>
  <si>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</si>
  <si>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</si>
  <si>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</si>
  <si>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</si>
  <si>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</si>
  <si>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</si>
  <si>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</si>
  <si>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</si>
  <si>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</si>
  <si>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</si>
  <si>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</si>
  <si>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</si>
  <si>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</si>
  <si>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</si>
  <si>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</si>
  <si>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</si>
  <si>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</si>
  <si>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</si>
  <si>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</si>
  <si>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</si>
  <si>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</si>
  <si>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</si>
  <si>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</si>
  <si>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</si>
  <si>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</si>
  <si>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</si>
  <si>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</si>
  <si>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</si>
  <si>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</si>
  <si>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</si>
  <si>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</si>
  <si>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</si>
  <si>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</si>
  <si>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</si>
  <si>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</si>
  <si>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</si>
  <si>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</si>
  <si>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</si>
  <si>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</si>
  <si>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</si>
  <si>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</si>
  <si>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</si>
  <si>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</si>
  <si>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</si>
  <si>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</si>
  <si>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</si>
  <si>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</si>
  <si>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</si>
  <si>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</si>
  <si>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</si>
  <si>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</si>
  <si>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</si>
  <si>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</si>
  <si>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</si>
  <si>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</si>
  <si>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</si>
  <si>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</si>
  <si>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</si>
  <si>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</si>
  <si>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</si>
  <si>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</si>
  <si>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</si>
  <si>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</si>
  <si>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</si>
  <si>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</si>
  <si>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</si>
  <si>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</si>
  <si>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</si>
  <si>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</si>
  <si>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</si>
  <si>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</si>
  <si>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</si>
  <si>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</si>
  <si>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</si>
  <si>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</si>
  <si>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</si>
  <si>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</si>
  <si>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</si>
  <si>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</si>
  <si>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</si>
  <si>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</si>
  <si>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</si>
  <si>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</si>
  <si>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</si>
  <si>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</si>
  <si>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</si>
  <si>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</si>
  <si>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</si>
  <si>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</si>
  <si>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</si>
  <si>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</si>
  <si>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</si>
  <si>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</si>
  <si>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</si>
  <si>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</si>
  <si>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</si>
  <si>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</si>
  <si>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</si>
  <si>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</si>
  <si>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</si>
  <si>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</si>
  <si>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</si>
  <si>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</si>
  <si>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</si>
  <si>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</si>
  <si>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</si>
  <si>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</si>
  <si>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</si>
  <si>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</si>
  <si>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</si>
  <si>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</si>
  <si>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</si>
  <si>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</si>
  <si>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</si>
  <si>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</si>
  <si>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</si>
  <si>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</si>
  <si>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</si>
  <si>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</si>
  <si>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</si>
  <si>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</si>
  <si>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</si>
  <si>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</si>
  <si>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</si>
  <si>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</si>
  <si>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</si>
  <si>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</si>
  <si>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</si>
  <si>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</si>
  <si>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</si>
  <si>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</si>
  <si>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</si>
  <si>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</si>
  <si>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</si>
  <si>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</si>
  <si>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</si>
  <si>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</si>
  <si>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</si>
  <si>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</si>
  <si>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</si>
  <si>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</si>
  <si>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</si>
  <si>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</si>
  <si>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</si>
  <si>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</si>
  <si>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</si>
  <si>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</si>
  <si>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</si>
  <si>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</si>
  <si>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</si>
  <si>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</si>
  <si>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</si>
  <si>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</si>
  <si>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</si>
  <si>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</si>
  <si>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</si>
  <si>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</si>
  <si>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</si>
  <si>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</si>
  <si>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</si>
  <si>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</si>
  <si>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</si>
  <si>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</si>
  <si>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</si>
  <si>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</si>
  <si>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</si>
  <si>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</si>
  <si>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</si>
  <si>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</si>
  <si>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</si>
  <si>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</si>
  <si>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</si>
  <si>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</si>
  <si>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</si>
  <si>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</si>
  <si>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</si>
  <si>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</si>
  <si>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</si>
  <si>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</si>
  <si>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</si>
  <si>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</si>
  <si>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</si>
  <si>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</si>
  <si>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</si>
  <si>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</si>
  <si>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</si>
  <si>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</si>
  <si>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</si>
  <si>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</si>
  <si>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</si>
  <si>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</si>
  <si>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</si>
  <si>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</si>
  <si>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</si>
  <si>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</si>
  <si>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</si>
  <si>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</si>
  <si>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</si>
  <si>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</si>
  <si>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</si>
  <si>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</si>
  <si>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</si>
  <si>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</si>
  <si>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</si>
  <si>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</si>
  <si>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</si>
  <si>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</si>
  <si>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</si>
  <si>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</si>
  <si>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</si>
  <si>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</si>
  <si>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</si>
  <si>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</si>
  <si>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</si>
  <si>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</si>
  <si>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</si>
  <si>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</si>
  <si>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</si>
  <si>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</si>
  <si>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</si>
  <si>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</si>
  <si>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</si>
  <si>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</si>
  <si>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</si>
  <si>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</si>
  <si>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</si>
  <si>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</si>
  <si>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</si>
  <si>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</si>
  <si>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</si>
  <si>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</si>
  <si>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</si>
  <si>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</si>
  <si>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</si>
  <si>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</si>
  <si>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</si>
  <si>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</si>
  <si>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</si>
  <si>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</si>
  <si>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</si>
  <si>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</si>
  <si>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</si>
  <si>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</si>
  <si>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</si>
  <si>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</si>
  <si>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</si>
  <si>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</si>
  <si>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</si>
  <si>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</si>
  <si>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</si>
  <si>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</si>
  <si>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</si>
  <si>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</si>
  <si>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</si>
  <si>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</si>
  <si>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</si>
  <si>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</si>
  <si>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</si>
  <si>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</si>
  <si>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</si>
  <si>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</si>
  <si>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</si>
  <si>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</si>
  <si>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</si>
  <si>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</si>
  <si>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</si>
  <si>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</si>
  <si>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</si>
  <si>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</si>
  <si>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</si>
  <si>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</si>
  <si>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</si>
  <si>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</si>
  <si>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</si>
  <si>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</si>
  <si>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</si>
  <si>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</si>
  <si>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</si>
  <si>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</si>
  <si>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</si>
  <si>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</si>
  <si>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</si>
  <si>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</si>
  <si>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</si>
  <si>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</si>
  <si>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</si>
  <si>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</si>
  <si>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</si>
  <si>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</si>
  <si>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</si>
  <si>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</si>
  <si>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</si>
  <si>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</si>
  <si>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</si>
  <si>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</si>
  <si>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</si>
  <si>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</si>
  <si>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</si>
  <si>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</si>
  <si>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</si>
  <si>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</si>
  <si>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</si>
  <si>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</si>
  <si>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</si>
  <si>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</si>
  <si>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</si>
  <si>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</si>
  <si>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</si>
  <si>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</si>
  <si>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</si>
  <si>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</si>
  <si>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</si>
  <si>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</si>
  <si>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</si>
  <si>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</si>
  <si>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</si>
  <si>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</si>
  <si>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</si>
  <si>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</si>
  <si>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</si>
  <si>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</si>
  <si>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</si>
  <si>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</si>
  <si>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</si>
  <si>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</si>
  <si>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</si>
  <si>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</si>
  <si>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</si>
  <si>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</si>
  <si>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</si>
  <si>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</si>
  <si>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</si>
  <si>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</si>
  <si>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</si>
  <si>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</si>
  <si>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</si>
  <si>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</si>
  <si>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</si>
  <si>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</si>
  <si>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</si>
  <si>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</si>
  <si>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</si>
  <si>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</si>
  <si>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</si>
  <si>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</si>
  <si>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</si>
  <si>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</si>
  <si>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</si>
  <si>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</si>
  <si>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</si>
  <si>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</si>
  <si>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</si>
  <si>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</si>
  <si>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</si>
  <si>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</si>
  <si>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</si>
  <si>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</si>
  <si>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</si>
  <si>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</si>
  <si>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</si>
  <si>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</si>
  <si>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</si>
  <si>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</si>
  <si>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</si>
  <si>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</si>
  <si>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</si>
  <si>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</si>
  <si>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</si>
  <si>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</si>
  <si>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</si>
  <si>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</si>
  <si>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</si>
  <si>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</si>
  <si>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</si>
  <si>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</si>
  <si>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</si>
  <si>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</si>
  <si>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</si>
  <si>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</si>
  <si>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</si>
  <si>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</si>
  <si>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</si>
  <si>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</si>
  <si>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</si>
  <si>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</si>
  <si>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</si>
  <si>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</si>
  <si>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</si>
  <si>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</si>
  <si>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</si>
  <si>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</si>
  <si>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</si>
  <si>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</si>
  <si>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</si>
  <si>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</si>
  <si>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</si>
  <si>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</si>
  <si>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</si>
  <si>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</si>
  <si>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</si>
  <si>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</si>
  <si>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</si>
  <si>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</si>
  <si>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</si>
  <si>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</si>
  <si>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</si>
  <si>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</si>
  <si>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</si>
  <si>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</si>
  <si>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</si>
  <si>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</si>
  <si>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</si>
  <si>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</si>
  <si>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</si>
  <si>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</si>
  <si>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</si>
  <si>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</si>
  <si>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</si>
  <si>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</si>
  <si>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</si>
  <si>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</si>
  <si>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</si>
  <si>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</si>
  <si>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</si>
  <si>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</si>
  <si>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</si>
  <si>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</si>
  <si>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</si>
  <si>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</si>
  <si>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</si>
  <si>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</si>
  <si>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</si>
  <si>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</si>
  <si>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</si>
  <si>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</si>
  <si>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</si>
  <si>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</si>
  <si>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</si>
  <si>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</si>
  <si>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</si>
  <si>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</si>
  <si>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</si>
  <si>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</si>
  <si>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</si>
  <si>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</si>
  <si>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</si>
  <si>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</si>
  <si>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</si>
  <si>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</si>
  <si>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</si>
  <si>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</si>
  <si>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</si>
  <si>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</si>
  <si>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</si>
  <si>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</si>
  <si>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</si>
  <si>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</si>
  <si>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</si>
  <si>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</si>
  <si>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</si>
  <si>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</si>
  <si>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</si>
  <si>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</si>
  <si>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</si>
  <si>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</si>
  <si>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</si>
  <si>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</si>
  <si>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</si>
  <si>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</si>
  <si>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</si>
  <si>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</si>
  <si>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</si>
  <si>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</si>
  <si>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</si>
  <si>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</si>
  <si>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</si>
  <si>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</si>
  <si>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</si>
  <si>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</si>
  <si>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</si>
  <si>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</si>
  <si>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</si>
  <si>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</si>
  <si>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</si>
  <si>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</si>
  <si>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</si>
  <si>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</si>
  <si>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</si>
  <si>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</si>
  <si>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</si>
  <si>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</si>
  <si>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</si>
  <si>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</si>
  <si>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</si>
  <si>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</si>
  <si>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</si>
  <si>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</si>
  <si>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</si>
  <si>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</si>
  <si>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</si>
  <si>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</si>
  <si>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</si>
  <si>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</si>
  <si>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</si>
  <si>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</si>
  <si>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</si>
  <si>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</si>
  <si>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</si>
  <si>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</si>
  <si>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</si>
  <si>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</si>
  <si>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</si>
  <si>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</si>
  <si>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</si>
  <si>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</si>
  <si>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</si>
  <si>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</si>
  <si>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</si>
  <si>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</si>
  <si>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</si>
  <si>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</si>
  <si>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</si>
  <si>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</si>
  <si>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</si>
  <si>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</si>
  <si>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</si>
  <si>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</si>
  <si>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</si>
  <si>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</si>
  <si>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</si>
  <si>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</si>
  <si>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</si>
  <si>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</si>
  <si>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</si>
  <si>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</si>
  <si>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</si>
  <si>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</si>
  <si>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</si>
  <si>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</si>
  <si>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</si>
  <si>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</si>
  <si>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</si>
  <si>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</si>
  <si>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</si>
  <si>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</si>
  <si>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</si>
  <si>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</si>
  <si>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</si>
  <si>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</si>
  <si>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</si>
  <si>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</si>
  <si>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</si>
  <si>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</si>
  <si>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</si>
  <si>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</si>
  <si>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</si>
  <si>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</si>
  <si>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</si>
  <si>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</si>
  <si>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</si>
  <si>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</si>
  <si>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</si>
  <si>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</si>
  <si>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</si>
  <si>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</si>
  <si>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</si>
  <si>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</si>
  <si>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</si>
  <si>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</si>
  <si>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</si>
  <si>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</si>
  <si>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</si>
  <si>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</si>
  <si>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</si>
  <si>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</si>
  <si>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</si>
  <si>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</si>
  <si>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</si>
  <si>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</si>
  <si>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</si>
  <si>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</si>
  <si>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</si>
  <si>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</si>
  <si>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</si>
  <si>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</si>
  <si>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</si>
  <si>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</si>
  <si>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</si>
  <si>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</si>
  <si>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</si>
  <si>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</si>
  <si>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</si>
  <si>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</si>
  <si>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</si>
  <si>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</si>
  <si>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</si>
  <si>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</si>
  <si>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</si>
  <si>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</si>
  <si>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</si>
  <si>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</si>
  <si>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</si>
  <si>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</si>
  <si>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</si>
  <si>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</si>
  <si>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</si>
  <si>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</si>
  <si>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</si>
  <si>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</si>
  <si>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</si>
  <si>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</si>
  <si>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</si>
  <si>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</si>
  <si>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</si>
  <si>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</si>
  <si>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</si>
  <si>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</si>
  <si>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</si>
  <si>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</si>
  <si>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</si>
  <si>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</si>
  <si>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</si>
  <si>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</si>
  <si>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</si>
  <si>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</si>
  <si>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</si>
  <si>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</si>
  <si>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</si>
  <si>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</si>
  <si>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</si>
  <si>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</si>
  <si>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</si>
  <si>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</si>
  <si>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</si>
  <si>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</si>
  <si>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</si>
  <si>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</si>
  <si>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</si>
  <si>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</si>
  <si>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</si>
  <si>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</si>
  <si>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</si>
  <si>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</si>
  <si>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</si>
  <si>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</si>
  <si>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</si>
  <si>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</si>
  <si>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</si>
  <si>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</si>
  <si>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</si>
  <si>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</si>
  <si>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</si>
  <si>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</si>
  <si>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</si>
  <si>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</si>
  <si>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</si>
  <si>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</si>
  <si>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</si>
  <si>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</si>
  <si>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</si>
  <si>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</si>
  <si>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</si>
  <si>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</si>
  <si>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</si>
  <si>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</si>
  <si>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</si>
  <si>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</si>
  <si>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</si>
  <si>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</si>
  <si>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</si>
  <si>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</si>
  <si>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</si>
  <si>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</si>
  <si>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</si>
  <si>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</si>
  <si>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</si>
  <si>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</si>
  <si>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</si>
  <si>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</si>
  <si>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</si>
  <si>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</si>
  <si>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</si>
  <si>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</si>
  <si>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</si>
  <si>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</si>
  <si>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</si>
  <si>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</si>
  <si>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</si>
  <si>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</si>
  <si>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</si>
  <si>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</si>
  <si>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</si>
  <si>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</si>
  <si>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</si>
  <si>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</si>
  <si>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</si>
  <si>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</si>
  <si>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</si>
  <si>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</si>
  <si>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</si>
  <si>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</si>
  <si>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</si>
  <si>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</si>
  <si>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</si>
  <si>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</si>
  <si>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</si>
  <si>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</si>
  <si>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</si>
  <si>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</si>
  <si>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</si>
  <si>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</si>
  <si>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</si>
  <si>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</si>
  <si>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</si>
  <si>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</si>
  <si>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</si>
  <si>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</si>
  <si>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</si>
  <si>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</si>
  <si>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</si>
  <si>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</si>
  <si>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</si>
  <si>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</si>
  <si>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</si>
  <si>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</si>
  <si>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</si>
  <si>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</si>
  <si>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</si>
  <si>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</si>
  <si>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</si>
  <si>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</si>
  <si>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</si>
  <si>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</si>
  <si>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</si>
  <si>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</si>
  <si>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</si>
  <si>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</si>
  <si>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</si>
  <si>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</si>
  <si>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</si>
  <si>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</si>
  <si>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</si>
  <si>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</si>
  <si>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</si>
  <si>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</si>
  <si>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</si>
  <si>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</si>
  <si>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</si>
  <si>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</si>
  <si>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</si>
  <si>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</si>
  <si>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</si>
  <si>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</si>
  <si>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</si>
  <si>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</si>
  <si>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</si>
  <si>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</si>
  <si>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</si>
  <si>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</si>
  <si>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</si>
  <si>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</si>
  <si>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</si>
  <si>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</si>
  <si>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</si>
  <si>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</si>
  <si>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</si>
  <si>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</si>
  <si>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</si>
  <si>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</si>
  <si>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</si>
  <si>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</si>
  <si>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</si>
  <si>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</si>
  <si>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</si>
  <si>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</si>
  <si>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</si>
  <si>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</si>
  <si>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</si>
  <si>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</si>
  <si>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</si>
  <si>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</si>
  <si>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</si>
  <si>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</si>
  <si>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</si>
  <si>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</si>
  <si>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</si>
  <si>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</si>
  <si>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</si>
  <si>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</si>
  <si>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</si>
  <si>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</si>
  <si>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</si>
  <si>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</si>
  <si>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</si>
  <si>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</si>
  <si>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</si>
  <si>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</si>
  <si>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</si>
  <si>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</si>
  <si>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</si>
  <si>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</si>
  <si>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</si>
  <si>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</si>
  <si>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</si>
  <si>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</si>
  <si>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</si>
  <si>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</si>
  <si>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</si>
  <si>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</si>
  <si>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</si>
  <si>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</si>
  <si>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</si>
  <si>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</si>
  <si>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</si>
  <si>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</si>
  <si>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</si>
  <si>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</si>
  <si>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</si>
  <si>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</si>
  <si>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</si>
  <si>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</si>
  <si>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</si>
  <si>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</si>
  <si>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</si>
  <si>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</si>
  <si>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</si>
  <si>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</si>
  <si>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</si>
  <si>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</si>
  <si>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</si>
  <si>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</si>
  <si>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</si>
  <si>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</si>
  <si>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</si>
  <si>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</si>
  <si>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</si>
  <si>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</si>
  <si>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</si>
  <si>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</si>
  <si>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</si>
  <si>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</si>
  <si>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</si>
  <si>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</si>
  <si>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</si>
  <si>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</si>
  <si>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</si>
  <si>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</si>
  <si>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</si>
  <si>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</si>
  <si>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</si>
  <si>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</si>
  <si>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</si>
  <si>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</si>
  <si>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</si>
  <si>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</si>
  <si>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</si>
  <si>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</si>
  <si>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</si>
  <si>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</si>
  <si>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</si>
  <si>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</si>
  <si>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</si>
  <si>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</si>
  <si>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</si>
  <si>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</si>
  <si>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</si>
  <si>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</si>
  <si>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</si>
  <si>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</si>
  <si>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</si>
  <si>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</si>
  <si>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</si>
  <si>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</si>
  <si>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</si>
  <si>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</si>
  <si>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</si>
  <si>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</si>
  <si>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</si>
  <si>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</si>
  <si>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</si>
  <si>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</si>
  <si>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</si>
  <si>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</si>
  <si>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</si>
  <si>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</si>
  <si>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</si>
  <si>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</si>
  <si>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</si>
  <si>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</si>
  <si>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</si>
  <si>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</si>
  <si>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</si>
  <si>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</si>
  <si>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</si>
  <si>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</si>
  <si>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</si>
  <si>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</si>
  <si>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</si>
  <si>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</si>
  <si>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</si>
  <si>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</si>
  <si>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</si>
  <si>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</si>
  <si>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</si>
  <si>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</si>
  <si>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</si>
  <si>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</si>
  <si>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</si>
  <si>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</si>
  <si>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</si>
  <si>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</si>
  <si>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</si>
  <si>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</si>
  <si>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</si>
  <si>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</si>
  <si>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</si>
  <si>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</si>
  <si>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</si>
  <si>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</si>
  <si>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</si>
  <si>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</si>
  <si>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</si>
  <si>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</si>
  <si>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</si>
  <si>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</si>
  <si>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</si>
  <si>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</si>
  <si>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</si>
  <si>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</si>
  <si>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</si>
  <si>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</si>
  <si>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</si>
  <si>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</si>
  <si>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</si>
  <si>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</si>
  <si>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</si>
  <si>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</si>
  <si>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</si>
  <si>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</si>
  <si>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</si>
  <si>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</si>
  <si>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</si>
  <si>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</si>
  <si>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</si>
  <si>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</si>
  <si>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</si>
  <si>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</si>
  <si>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</si>
  <si>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</si>
  <si>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</si>
  <si>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</si>
  <si>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</si>
  <si>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</si>
  <si>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</si>
  <si>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</si>
  <si>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</si>
  <si>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</si>
  <si>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</si>
  <si>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</si>
  <si>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</si>
  <si>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</si>
  <si>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</si>
  <si>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</si>
  <si>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</si>
  <si>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</si>
  <si>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</si>
  <si>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</si>
  <si>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</si>
  <si>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</si>
  <si>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</si>
  <si>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</si>
  <si>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</si>
  <si>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</si>
  <si>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</si>
  <si>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</si>
  <si>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</si>
  <si>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</si>
  <si>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</si>
  <si>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</si>
  <si>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</si>
  <si>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</si>
  <si>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</si>
  <si>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</si>
  <si>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</si>
  <si>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</si>
  <si>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</si>
  <si>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</si>
  <si>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</si>
  <si>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</si>
  <si>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</si>
  <si>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</si>
  <si>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</si>
  <si>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</si>
  <si>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</si>
  <si>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</si>
  <si>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</si>
  <si>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</si>
  <si>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</si>
  <si>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</si>
  <si>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</si>
  <si>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</si>
  <si>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</si>
  <si>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</si>
  <si>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</si>
  <si>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</si>
  <si>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</si>
  <si>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</si>
  <si>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</si>
  <si>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</si>
  <si>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</si>
  <si>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</si>
  <si>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</si>
  <si>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</si>
  <si>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</si>
  <si>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</si>
  <si>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</si>
  <si>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</si>
  <si>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</si>
  <si>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</si>
  <si>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</si>
  <si>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</si>
  <si>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</si>
  <si>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</si>
  <si>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</si>
  <si>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</si>
  <si>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</si>
  <si>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</si>
  <si>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</si>
  <si>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</si>
  <si>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</si>
  <si>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</si>
  <si>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</si>
  <si>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</si>
  <si>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</si>
  <si>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</si>
  <si>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</si>
  <si>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</si>
  <si>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</si>
  <si>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</si>
  <si>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</si>
  <si>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</si>
  <si>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</si>
  <si>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</si>
  <si>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</si>
  <si>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</si>
  <si>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</si>
  <si>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</si>
  <si>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</si>
  <si>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</si>
  <si>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</si>
  <si>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</si>
  <si>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</si>
  <si>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</si>
  <si>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</si>
  <si>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</si>
  <si>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</si>
  <si>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</si>
  <si>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</si>
  <si>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</si>
  <si>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</si>
  <si>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</si>
  <si>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</si>
  <si>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</si>
  <si>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</si>
  <si>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</si>
  <si>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</si>
  <si>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</si>
  <si>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</si>
  <si>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</si>
  <si>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</si>
  <si>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</si>
  <si>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</si>
  <si>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</si>
  <si>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</si>
  <si>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</si>
  <si>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</si>
  <si>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</si>
  <si>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</si>
  <si>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</si>
  <si>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</si>
  <si>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</si>
  <si>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</si>
  <si>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</si>
  <si>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</si>
  <si>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</si>
  <si>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</si>
  <si>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</si>
  <si>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</si>
  <si>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</si>
  <si>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</si>
  <si>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</si>
  <si>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</si>
  <si>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</si>
  <si>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</si>
  <si>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</si>
  <si>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</si>
  <si>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</si>
  <si>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</si>
  <si>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</si>
  <si>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</si>
  <si>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</si>
  <si>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</si>
  <si>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</si>
  <si>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</si>
  <si>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</si>
  <si>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</si>
  <si>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</si>
  <si>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</si>
  <si>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</si>
  <si>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</si>
  <si>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</si>
  <si>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</si>
  <si>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</si>
  <si>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</si>
  <si>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</si>
  <si>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</si>
  <si>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</si>
  <si>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</si>
  <si>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</si>
  <si>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</si>
  <si>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</si>
  <si>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</si>
  <si>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</si>
  <si>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</si>
  <si>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</si>
  <si>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</si>
  <si>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</si>
  <si>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</si>
  <si>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</si>
  <si>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</si>
  <si>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</si>
  <si>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</si>
  <si>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</si>
  <si>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</si>
  <si>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</si>
  <si>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</si>
  <si>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</si>
  <si>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</si>
  <si>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</si>
  <si>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</si>
  <si>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</si>
  <si>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</si>
  <si>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</si>
  <si>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</si>
  <si>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</si>
  <si>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</si>
  <si>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</si>
  <si>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</si>
  <si>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</si>
  <si>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</si>
  <si>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</si>
  <si>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</si>
  <si>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</si>
  <si>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</si>
  <si>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</si>
  <si>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</si>
  <si>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</si>
  <si>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</si>
  <si>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</si>
  <si>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</si>
  <si>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</si>
  <si>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</si>
  <si>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</si>
  <si>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</si>
  <si>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</si>
  <si>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</si>
  <si>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</si>
  <si>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</si>
  <si>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</si>
  <si>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</si>
  <si>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</si>
  <si>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</si>
  <si>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</si>
  <si>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</si>
  <si>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</si>
  <si>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</si>
  <si>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</si>
  <si>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</si>
  <si>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</si>
  <si>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</si>
  <si>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</si>
  <si>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</si>
  <si>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</si>
  <si>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</si>
  <si>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</si>
  <si>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</si>
  <si>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</si>
  <si>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</si>
  <si>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</si>
  <si>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</si>
  <si>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</si>
  <si>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</si>
  <si>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</si>
  <si>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</si>
  <si>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</si>
  <si>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</si>
  <si>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</si>
  <si>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</si>
  <si>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</si>
  <si>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</si>
  <si>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</si>
  <si>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</si>
  <si>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</si>
  <si>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</si>
  <si>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</si>
  <si>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</si>
  <si>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</si>
  <si>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</si>
  <si>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</si>
  <si>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</si>
  <si>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</si>
  <si>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</si>
  <si>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</si>
  <si>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</si>
  <si>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</si>
  <si>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</si>
  <si>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</si>
  <si>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</si>
  <si>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</si>
  <si>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</si>
  <si>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</si>
  <si>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</si>
  <si>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</si>
  <si>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</si>
  <si>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</si>
  <si>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</si>
  <si>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</si>
  <si>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</si>
  <si>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</si>
  <si>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</si>
  <si>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</si>
  <si>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</si>
  <si>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</si>
  <si>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</si>
  <si>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</si>
  <si>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</si>
  <si>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</si>
  <si>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</si>
  <si>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</si>
  <si>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</si>
  <si>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</si>
  <si>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</si>
  <si>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</si>
  <si>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</si>
  <si>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</si>
  <si>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</si>
  <si>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</si>
  <si>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</si>
  <si>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</si>
  <si>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</si>
  <si>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</si>
  <si>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</si>
  <si>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</si>
  <si>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</si>
  <si>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</si>
  <si>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</si>
  <si>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</si>
  <si>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</si>
  <si>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</si>
  <si>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</si>
  <si>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</si>
  <si>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</si>
  <si>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</si>
  <si>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</si>
  <si>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</si>
  <si>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</si>
  <si>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</si>
  <si>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</si>
  <si>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</si>
  <si>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</si>
  <si>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</si>
  <si>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</si>
  <si>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</si>
  <si>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</si>
  <si>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</si>
  <si>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</si>
  <si>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</si>
  <si>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</si>
  <si>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</si>
  <si>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</si>
  <si>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</si>
  <si>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</si>
  <si>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</si>
  <si>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</si>
  <si>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</si>
  <si>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</si>
  <si>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</si>
  <si>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</si>
  <si>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</si>
  <si>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</si>
  <si>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</si>
  <si>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</si>
  <si>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</si>
  <si>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</si>
  <si>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</si>
  <si>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</si>
  <si>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</si>
  <si>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</si>
  <si>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</si>
  <si>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</si>
  <si>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</si>
  <si>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</si>
  <si>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</si>
  <si>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</si>
  <si>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</si>
  <si>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</si>
  <si>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</si>
  <si>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</si>
  <si>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</si>
  <si>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</si>
  <si>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</si>
  <si>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</si>
  <si>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</si>
  <si>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</si>
  <si>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</si>
  <si>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</si>
  <si>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</si>
  <si>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</si>
  <si>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</si>
  <si>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</si>
  <si>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</si>
  <si>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</si>
  <si>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</si>
  <si>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</si>
  <si>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</si>
  <si>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</si>
  <si>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</si>
  <si>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</si>
  <si>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</si>
  <si>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</si>
  <si>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</si>
  <si>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</si>
  <si>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</si>
  <si>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</si>
  <si>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</si>
  <si>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</si>
  <si>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</si>
  <si>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</si>
  <si>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</si>
  <si>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</si>
  <si>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</si>
  <si>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</si>
  <si>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</si>
  <si>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</si>
  <si>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</si>
  <si>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</si>
  <si>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</si>
  <si>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</si>
  <si>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</si>
  <si>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</si>
  <si>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</si>
  <si>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</si>
  <si>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</si>
  <si>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</si>
  <si>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</si>
  <si>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</si>
  <si>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</si>
  <si>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</si>
  <si>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</si>
  <si>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</si>
  <si>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</si>
  <si>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</si>
  <si>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</si>
  <si>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</si>
  <si>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</si>
  <si>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</si>
  <si>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</si>
  <si>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</si>
  <si>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</si>
  <si>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</si>
  <si>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</si>
  <si>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</si>
  <si>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</si>
  <si>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</si>
  <si>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</si>
  <si>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</si>
  <si>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</si>
  <si>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</si>
  <si>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</si>
  <si>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</si>
  <si>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</si>
  <si>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</si>
  <si>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</si>
  <si>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</si>
  <si>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</si>
  <si>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</si>
  <si>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</si>
  <si>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</si>
  <si>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</si>
  <si>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</si>
  <si>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</si>
  <si>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</si>
  <si>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</si>
  <si>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</si>
  <si>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</si>
  <si>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</si>
  <si>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</si>
  <si>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</si>
  <si>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</si>
  <si>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</si>
  <si>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</si>
  <si>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</si>
  <si>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</si>
  <si>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</si>
  <si>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</si>
  <si>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</si>
  <si>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</si>
  <si>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</si>
  <si>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</si>
  <si>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</si>
  <si>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</si>
  <si>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</si>
  <si>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</si>
  <si>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</si>
  <si>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</si>
  <si>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</si>
  <si>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</si>
  <si>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</si>
  <si>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</si>
  <si>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</si>
  <si>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</si>
  <si>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</si>
  <si>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</si>
  <si>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</si>
  <si>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</si>
  <si>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</si>
  <si>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</si>
  <si>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</si>
  <si>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</si>
  <si>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</si>
  <si>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</si>
  <si>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</si>
  <si>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</si>
  <si>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</si>
  <si>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</si>
  <si>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</si>
  <si>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</si>
  <si>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</si>
  <si>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</si>
  <si>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</si>
  <si>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</si>
  <si>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</si>
  <si>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</si>
  <si>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</si>
  <si>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</si>
  <si>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</si>
  <si>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</si>
  <si>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</si>
  <si>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</si>
  <si>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</si>
  <si>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</si>
  <si>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</si>
  <si>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</si>
  <si>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</si>
  <si>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</si>
  <si>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</si>
  <si>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</si>
  <si>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</si>
  <si>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</si>
  <si>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</si>
  <si>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</si>
  <si>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</si>
  <si>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</si>
  <si>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</si>
  <si>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</si>
  <si>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</si>
  <si>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</si>
  <si>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</si>
  <si>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</si>
  <si>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</si>
  <si>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</si>
  <si>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</si>
  <si>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</si>
  <si>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</si>
  <si>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</si>
  <si>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</si>
  <si>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</si>
  <si>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</si>
  <si>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</si>
  <si>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</si>
  <si>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</si>
  <si>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</si>
  <si>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</si>
  <si>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</si>
  <si>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</si>
  <si>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</si>
  <si>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</si>
  <si>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</si>
  <si>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</si>
  <si>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</si>
  <si>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</si>
  <si>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</si>
  <si>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</si>
  <si>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</si>
  <si>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</si>
  <si>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</si>
  <si>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</si>
  <si>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</si>
  <si>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</si>
  <si>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</si>
  <si>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</si>
  <si>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</si>
  <si>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</si>
  <si>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</si>
  <si>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</si>
  <si>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</si>
  <si>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</si>
  <si>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</si>
  <si>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</si>
  <si>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</si>
  <si>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</si>
  <si>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</si>
  <si>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</si>
  <si>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</si>
  <si>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</si>
  <si>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</si>
  <si>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</si>
  <si>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</si>
  <si>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</si>
  <si>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</si>
  <si>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</si>
  <si>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</si>
  <si>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</si>
  <si>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</si>
  <si>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</si>
  <si>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</si>
  <si>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</si>
  <si>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</si>
  <si>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</si>
  <si>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</si>
  <si>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</si>
  <si>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</si>
  <si>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</si>
  <si>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</si>
  <si>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</si>
  <si>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</si>
  <si>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</si>
  <si>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</si>
  <si>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</si>
  <si>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</si>
  <si>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</si>
  <si>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</si>
  <si>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</si>
  <si>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</si>
  <si>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</si>
  <si>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</si>
  <si>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</si>
  <si>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</si>
  <si>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</si>
  <si>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</si>
  <si>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</si>
  <si>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</si>
  <si>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</si>
  <si>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</si>
  <si>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</si>
  <si>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</si>
  <si>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</si>
  <si>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</si>
  <si>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</si>
  <si>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</si>
  <si>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</si>
  <si>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</si>
  <si>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</si>
  <si>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</si>
  <si>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</si>
  <si>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</si>
  <si>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</si>
  <si>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</si>
  <si>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</si>
  <si>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</si>
  <si>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</si>
  <si>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</si>
  <si>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</si>
  <si>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</si>
  <si>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</si>
  <si>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</si>
  <si>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</si>
  <si>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</si>
  <si>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</si>
  <si>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</si>
  <si>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</si>
  <si>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</si>
  <si>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</si>
  <si>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</si>
  <si>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</si>
  <si>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</si>
  <si>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</si>
  <si>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</si>
  <si>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</si>
  <si>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</si>
  <si>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</si>
  <si>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</si>
  <si>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</si>
  <si>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</si>
  <si>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</si>
  <si>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</si>
  <si>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</si>
  <si>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</si>
  <si>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</si>
  <si>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</si>
  <si>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</si>
  <si>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</si>
  <si>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</si>
  <si>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</si>
  <si>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</si>
  <si>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</si>
  <si>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</si>
  <si>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</si>
  <si>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</si>
  <si>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</si>
  <si>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</si>
  <si>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</si>
  <si>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</si>
  <si>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</si>
  <si>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</si>
  <si>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</si>
  <si>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</si>
  <si>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</si>
  <si>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</si>
  <si>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</si>
  <si>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</si>
  <si>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</si>
  <si>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</si>
  <si>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</si>
  <si>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</si>
  <si>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</si>
  <si>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</si>
  <si>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</si>
  <si>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</si>
  <si>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</si>
  <si>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</si>
  <si>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</si>
  <si>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</si>
  <si>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</si>
  <si>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</si>
  <si>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</si>
  <si>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</si>
  <si>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</si>
  <si>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</si>
  <si>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</si>
  <si>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</si>
  <si>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</si>
  <si>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</si>
  <si>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</si>
  <si>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</si>
  <si>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</si>
  <si>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</si>
  <si>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</si>
  <si>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</si>
  <si>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</si>
  <si>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</si>
  <si>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</si>
  <si>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</si>
  <si>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</si>
  <si>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</si>
  <si>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</si>
  <si>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</si>
  <si>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</si>
  <si>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</si>
  <si>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</si>
  <si>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</si>
  <si>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</si>
  <si>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</si>
  <si>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</si>
  <si>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</si>
  <si>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</si>
  <si>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</si>
  <si>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</si>
  <si>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</si>
  <si>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</si>
  <si>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</si>
  <si>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</si>
  <si>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</si>
  <si>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</si>
  <si>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</si>
  <si>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</si>
  <si>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</si>
  <si>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</si>
  <si>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</si>
  <si>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</si>
  <si>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</si>
  <si>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</si>
  <si>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</si>
  <si>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</si>
  <si>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</si>
  <si>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</si>
  <si>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</si>
  <si>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</si>
  <si>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</si>
  <si>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</si>
  <si>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</si>
  <si>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</si>
  <si>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</si>
  <si>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</si>
  <si>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</si>
  <si>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</si>
  <si>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</si>
  <si>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</si>
  <si>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</si>
  <si>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</si>
  <si>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</si>
  <si>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</si>
  <si>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</si>
  <si>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</si>
  <si>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</si>
  <si>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</si>
  <si>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</si>
  <si>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</si>
  <si>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</si>
  <si>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</si>
  <si>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</si>
  <si>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</si>
  <si>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</si>
  <si>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</si>
  <si>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</si>
  <si>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</si>
  <si>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</si>
  <si>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</si>
  <si>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</si>
  <si>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</si>
  <si>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</si>
  <si>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</si>
  <si>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</si>
  <si>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</si>
  <si>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</si>
  <si>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</si>
  <si>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</si>
  <si>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</si>
  <si>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</si>
  <si>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</si>
  <si>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</si>
  <si>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</si>
  <si>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</si>
  <si>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</si>
  <si>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</si>
  <si>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</si>
  <si>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</si>
  <si>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</si>
  <si>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</si>
  <si>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</si>
  <si>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</si>
  <si>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</si>
  <si>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</si>
  <si>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</si>
  <si>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</si>
  <si>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</si>
  <si>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</si>
  <si>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</si>
  <si>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</si>
  <si>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</si>
  <si>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</si>
  <si>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</si>
  <si>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</si>
  <si>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</si>
  <si>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</si>
  <si>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</si>
  <si>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</si>
  <si>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</si>
  <si>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</si>
  <si>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</si>
  <si>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</si>
  <si>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</si>
  <si>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</si>
  <si>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</si>
  <si>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</si>
  <si>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</si>
  <si>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</si>
  <si>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</si>
  <si>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</si>
  <si>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</si>
  <si>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</si>
  <si>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</si>
  <si>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</si>
  <si>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</si>
  <si>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</si>
  <si>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</si>
  <si>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</si>
  <si>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</si>
  <si>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</si>
  <si>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</si>
  <si>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</si>
  <si>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</si>
  <si>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</si>
  <si>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</si>
  <si>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</si>
  <si>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</si>
  <si>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</si>
  <si>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</si>
  <si>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</si>
  <si>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</si>
  <si>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</si>
  <si>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</si>
  <si>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</si>
  <si>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</si>
  <si>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</si>
  <si>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</si>
  <si>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</si>
  <si>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</si>
  <si>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</si>
  <si>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</si>
  <si>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</si>
  <si>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</si>
  <si>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</si>
  <si>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</si>
  <si>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</si>
  <si>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</si>
  <si>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</si>
  <si>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</si>
  <si>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</si>
  <si>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</si>
  <si>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</si>
  <si>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</si>
  <si>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</si>
  <si>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</si>
  <si>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</si>
  <si>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</si>
  <si>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</si>
  <si>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</si>
  <si>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</si>
  <si>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</si>
  <si>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</si>
  <si>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</si>
  <si>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</si>
  <si>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</si>
  <si>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</si>
  <si>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</si>
  <si>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</si>
  <si>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</si>
  <si>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</si>
  <si>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</si>
  <si>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</si>
  <si>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</si>
  <si>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</si>
  <si>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</si>
  <si>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</si>
  <si>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</si>
  <si>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</si>
  <si>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</si>
  <si>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</si>
  <si>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</si>
  <si>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</si>
  <si>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</si>
  <si>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</si>
  <si>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</si>
  <si>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</si>
  <si>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</si>
  <si>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</si>
  <si>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</si>
  <si>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</si>
  <si>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</si>
  <si>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</si>
  <si>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</si>
  <si>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</si>
  <si>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</si>
  <si>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</si>
  <si>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</si>
  <si>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</si>
  <si>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</si>
  <si>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</si>
  <si>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</si>
  <si>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</si>
  <si>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</si>
  <si>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</si>
  <si>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</si>
  <si>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</si>
  <si>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</si>
  <si>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</si>
  <si>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</si>
  <si>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</si>
  <si>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</si>
  <si>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</si>
  <si>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</si>
  <si>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</si>
  <si>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</si>
  <si>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</si>
  <si>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</si>
  <si>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</si>
  <si>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</si>
  <si>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</si>
  <si>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</si>
  <si>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</si>
  <si>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</si>
  <si>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</si>
  <si>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</si>
  <si>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</si>
  <si>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</si>
  <si>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</si>
  <si>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</si>
  <si>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</si>
  <si>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</si>
  <si>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</si>
  <si>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</si>
  <si>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</si>
  <si>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</si>
  <si>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</si>
  <si>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</si>
  <si>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</si>
  <si>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</si>
  <si>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</si>
  <si>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</si>
  <si>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</si>
  <si>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</si>
  <si>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</si>
  <si>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</si>
  <si>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</si>
  <si>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</si>
  <si>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</si>
  <si>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</si>
  <si>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</si>
  <si>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</si>
  <si>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</si>
  <si>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</si>
  <si>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</si>
  <si>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</si>
  <si>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</si>
  <si>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</si>
  <si>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</si>
  <si>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</si>
  <si>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</si>
  <si>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</si>
  <si>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</si>
  <si>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</si>
  <si>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</si>
  <si>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</si>
  <si>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</si>
  <si>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</si>
  <si>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</si>
  <si>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</si>
  <si>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</si>
  <si>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</si>
  <si>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</si>
  <si>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</si>
  <si>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</si>
  <si>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</si>
  <si>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</si>
  <si>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</si>
  <si>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</si>
  <si>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</si>
  <si>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</si>
  <si>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</si>
  <si>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</si>
  <si>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</si>
  <si>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</si>
  <si>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</si>
  <si>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</si>
  <si>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</si>
  <si>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</si>
  <si>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</si>
  <si>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</si>
  <si>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</si>
  <si>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</si>
  <si>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</si>
  <si>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</si>
  <si>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</si>
  <si>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</si>
  <si>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</si>
  <si>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</si>
  <si>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</si>
  <si>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</si>
  <si>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</si>
  <si>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</si>
  <si>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</si>
  <si>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</si>
  <si>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</si>
  <si>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</si>
  <si>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</si>
  <si>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</si>
  <si>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</si>
  <si>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</si>
  <si>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</si>
  <si>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</si>
  <si>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</si>
  <si>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</si>
  <si>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</si>
  <si>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</si>
  <si>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</si>
  <si>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</si>
  <si>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</si>
  <si>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</si>
  <si>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</si>
  <si>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</si>
  <si>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</si>
  <si>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</si>
  <si>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</si>
  <si>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</si>
  <si>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</si>
  <si>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</si>
  <si>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</si>
  <si>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</si>
  <si>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</si>
  <si>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</si>
  <si>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</si>
  <si>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</si>
  <si>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</si>
  <si>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</si>
  <si>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</si>
  <si>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</si>
  <si>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</si>
  <si>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</si>
  <si>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</si>
  <si>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</si>
  <si>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</si>
  <si>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</si>
  <si>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</si>
  <si>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</si>
  <si>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</si>
  <si>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</si>
  <si>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</si>
  <si>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</si>
  <si>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</si>
  <si>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</si>
  <si>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</si>
  <si>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</si>
  <si>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</si>
  <si>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</si>
  <si>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</si>
  <si>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</si>
  <si>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</si>
  <si>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</si>
  <si>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</si>
  <si>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</si>
  <si>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</si>
  <si>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</si>
  <si>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</si>
  <si>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</si>
  <si>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</si>
  <si>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</si>
  <si>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</si>
  <si>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</si>
  <si>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</si>
  <si>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</si>
  <si>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</si>
  <si>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</si>
  <si>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</si>
  <si>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</si>
  <si>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</si>
  <si>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</si>
  <si>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</si>
  <si>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</si>
  <si>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</si>
  <si>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</si>
  <si>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</si>
  <si>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</si>
  <si>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</si>
  <si>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</si>
  <si>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</si>
  <si>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</si>
  <si>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</si>
  <si>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</si>
  <si>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</si>
  <si>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</si>
  <si>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</si>
  <si>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</si>
  <si>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</si>
  <si>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</si>
  <si>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</si>
  <si>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</si>
  <si>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</si>
  <si>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</si>
  <si>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</si>
  <si>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</si>
  <si>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</si>
  <si>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</si>
  <si>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</si>
  <si>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</si>
  <si>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</si>
  <si>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</si>
  <si>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</si>
  <si>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</si>
  <si>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</si>
  <si>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</si>
  <si>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</si>
  <si>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</si>
  <si>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</si>
  <si>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</si>
  <si>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</si>
  <si>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</si>
  <si>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</si>
  <si>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</si>
  <si>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</si>
  <si>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</si>
  <si>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</si>
  <si>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</si>
  <si>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</si>
  <si>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</si>
  <si>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</si>
  <si>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</si>
  <si>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</si>
  <si>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</si>
  <si>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</si>
  <si>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</si>
  <si>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</si>
  <si>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</si>
  <si>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</si>
  <si>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</si>
  <si>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</si>
  <si>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</si>
  <si>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</si>
  <si>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</si>
  <si>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</si>
  <si>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</si>
  <si>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</si>
  <si>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</si>
  <si>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</si>
  <si>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</si>
  <si>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</si>
  <si>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</si>
  <si>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</si>
  <si>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</si>
  <si>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</si>
  <si>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</si>
  <si>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</si>
  <si>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</si>
  <si>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</si>
  <si>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</si>
  <si>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</si>
  <si>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</si>
  <si>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</si>
  <si>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</si>
  <si>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</si>
  <si>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</si>
  <si>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</si>
  <si>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</si>
  <si>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</si>
  <si>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</si>
  <si>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</si>
  <si>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</si>
  <si>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</si>
  <si>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</si>
  <si>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</si>
  <si>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</si>
  <si>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</si>
  <si>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</si>
  <si>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</si>
  <si>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</si>
  <si>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</si>
  <si>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</si>
  <si>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</si>
  <si>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</si>
  <si>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</si>
  <si>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</si>
  <si>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</si>
  <si>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</si>
  <si>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</si>
  <si>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</si>
  <si>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</si>
  <si>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</si>
  <si>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</si>
  <si>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</si>
  <si>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</si>
  <si>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</si>
  <si>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</si>
  <si>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</si>
  <si>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</si>
  <si>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</si>
  <si>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</si>
  <si>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</si>
  <si>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</si>
  <si>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</si>
  <si>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</si>
  <si>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</si>
  <si>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</si>
  <si>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</si>
  <si>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</si>
  <si>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</si>
  <si>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</si>
  <si>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</si>
  <si>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</si>
  <si>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</si>
  <si>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</si>
  <si>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</si>
  <si>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</si>
  <si>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</si>
  <si>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</si>
  <si>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</si>
  <si>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</si>
  <si>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</si>
  <si>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</si>
  <si>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</si>
  <si>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</si>
  <si>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</si>
  <si>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</si>
  <si>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</si>
  <si>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</si>
  <si>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</si>
  <si>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</si>
  <si>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</si>
  <si>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</si>
  <si>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</si>
  <si>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</si>
  <si>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</si>
  <si>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</si>
  <si>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</si>
  <si>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</si>
  <si>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</si>
  <si>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</si>
  <si>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</si>
  <si>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</si>
  <si>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</si>
  <si>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</si>
  <si>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</si>
  <si>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</si>
  <si>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</si>
  <si>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</si>
  <si>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</si>
  <si>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</si>
  <si>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</si>
  <si>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</si>
  <si>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</si>
  <si>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</si>
  <si>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</si>
  <si>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</si>
  <si>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</si>
  <si>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</si>
  <si>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</si>
  <si>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</si>
  <si>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</si>
  <si>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</si>
  <si>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</si>
  <si>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</si>
  <si>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</si>
  <si>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</si>
  <si>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</si>
  <si>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</si>
  <si>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</si>
  <si>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</si>
  <si>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</si>
  <si>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</si>
  <si>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</si>
  <si>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</si>
  <si>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</si>
  <si>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</si>
  <si>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</si>
  <si>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</si>
  <si>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</si>
  <si>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</si>
  <si>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</si>
  <si>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</si>
  <si>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</si>
  <si>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</si>
  <si>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</si>
  <si>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</si>
  <si>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</si>
  <si>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</si>
  <si>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</si>
  <si>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</si>
  <si>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</si>
  <si>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</si>
  <si>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</si>
  <si>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</si>
  <si>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</si>
  <si>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</si>
  <si>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</si>
  <si>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</si>
  <si>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</si>
  <si>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</si>
  <si>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</si>
  <si>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</si>
  <si>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</si>
  <si>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</si>
  <si>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</si>
  <si>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</si>
  <si>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</si>
  <si>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</si>
  <si>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</si>
  <si>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</si>
  <si>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</si>
  <si>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</si>
  <si>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</si>
  <si>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</si>
  <si>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</si>
  <si>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</si>
  <si>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</si>
  <si>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</si>
  <si>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</si>
  <si>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</si>
  <si>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</si>
  <si>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</si>
  <si>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</si>
  <si>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</si>
  <si>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</si>
  <si>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</si>
  <si>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</si>
  <si>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</si>
  <si>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</si>
  <si>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</si>
  <si>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</si>
  <si>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</si>
  <si>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</si>
  <si>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</si>
  <si>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</si>
  <si>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</si>
  <si>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</si>
  <si>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</si>
  <si>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</si>
  <si>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</si>
  <si>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</si>
  <si>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</si>
  <si>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</si>
  <si>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</si>
  <si>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</si>
  <si>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</si>
  <si>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</si>
  <si>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</si>
  <si>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</si>
  <si>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</si>
  <si>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</si>
  <si>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</si>
  <si>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</si>
  <si>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</si>
  <si>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</si>
  <si>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</si>
  <si>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</si>
  <si>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</si>
  <si>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</si>
  <si>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</si>
  <si>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</si>
  <si>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</si>
  <si>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</si>
  <si>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</si>
  <si>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</si>
  <si>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</si>
  <si>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</si>
  <si>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</si>
  <si>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</si>
  <si>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</si>
  <si>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</si>
  <si>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</si>
  <si>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</si>
  <si>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</si>
  <si>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</si>
  <si>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</si>
  <si>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</si>
  <si>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</si>
  <si>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</si>
  <si>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</si>
  <si>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</si>
  <si>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</si>
  <si>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</si>
  <si>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</si>
  <si>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</si>
  <si>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</si>
  <si>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</si>
  <si>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</si>
  <si>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</si>
  <si>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</si>
  <si>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</si>
  <si>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</si>
  <si>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</si>
  <si>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</si>
  <si>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</si>
  <si>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</si>
  <si>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</si>
  <si>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</si>
  <si>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</si>
  <si>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</si>
  <si>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</si>
  <si>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</si>
  <si>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</si>
  <si>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</si>
  <si>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</si>
  <si>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</si>
  <si>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</si>
  <si>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</si>
  <si>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</si>
  <si>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</si>
  <si>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</si>
  <si>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</si>
  <si>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</si>
  <si>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</si>
  <si>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</si>
  <si>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</si>
  <si>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</si>
  <si>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</si>
  <si>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</si>
  <si>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</si>
  <si>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</si>
  <si>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</si>
  <si>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</si>
  <si>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</si>
  <si>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</si>
  <si>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</si>
  <si>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</si>
  <si>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</si>
  <si>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</si>
  <si>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</si>
  <si>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</si>
  <si>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</si>
  <si>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</si>
  <si>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</si>
  <si>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</si>
  <si>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</si>
  <si>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</si>
  <si>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</si>
  <si>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</si>
  <si>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</si>
  <si>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</si>
  <si>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</si>
  <si>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</si>
  <si>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</si>
  <si>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</si>
  <si>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</si>
  <si>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</si>
  <si>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</si>
  <si>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</si>
  <si>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</si>
  <si>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</si>
  <si>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</si>
  <si>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</si>
  <si>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</si>
  <si>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</si>
  <si>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</si>
  <si>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</si>
  <si>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</si>
  <si>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</si>
  <si>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</si>
  <si>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</si>
  <si>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</si>
  <si>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</si>
  <si>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</si>
  <si>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</si>
  <si>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</si>
  <si>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</si>
  <si>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</si>
  <si>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</si>
  <si>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</si>
  <si>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</si>
  <si>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</si>
  <si>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</si>
  <si>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</si>
  <si>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</si>
  <si>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</si>
  <si>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</si>
  <si>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</si>
  <si>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</si>
  <si>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</si>
  <si>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</si>
  <si>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</si>
  <si>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</si>
  <si>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</si>
  <si>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</si>
  <si>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</si>
  <si>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</si>
  <si>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</si>
  <si>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</si>
  <si>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</si>
  <si>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</si>
  <si>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</si>
  <si>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</si>
  <si>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</si>
  <si>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</si>
  <si>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</si>
  <si>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</si>
  <si>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</si>
  <si>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</si>
  <si>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</si>
  <si>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</si>
  <si>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</si>
  <si>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</si>
  <si>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</si>
  <si>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</si>
  <si>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</si>
  <si>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</si>
  <si>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</si>
  <si>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</si>
  <si>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</si>
  <si>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</si>
  <si>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</si>
  <si>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</si>
  <si>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</si>
  <si>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</si>
  <si>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</si>
  <si>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</si>
  <si>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</si>
  <si>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</si>
  <si>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</si>
  <si>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</si>
  <si>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</si>
  <si>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</si>
  <si>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</si>
  <si>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</si>
  <si>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</si>
  <si>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</si>
  <si>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</si>
  <si>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</si>
  <si>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</si>
  <si>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</si>
  <si>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</si>
  <si>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</si>
  <si>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</si>
  <si>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</si>
  <si>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</si>
  <si>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</si>
  <si>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</si>
  <si>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</si>
  <si>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</si>
  <si>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</si>
  <si>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</si>
  <si>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</si>
  <si>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</si>
  <si>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</si>
  <si>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</si>
  <si>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</si>
  <si>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</si>
  <si>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</si>
  <si>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</si>
  <si>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</si>
  <si>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</si>
  <si>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</si>
  <si>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</si>
  <si>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</si>
  <si>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</si>
  <si>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</si>
  <si>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</si>
  <si>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</si>
  <si>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</si>
  <si>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</si>
  <si>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</si>
  <si>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</si>
  <si>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</si>
  <si>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</si>
  <si>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</si>
  <si>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</si>
  <si>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</si>
  <si>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</si>
  <si>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</si>
  <si>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</si>
  <si>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</si>
  <si>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</si>
  <si>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</si>
  <si>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</si>
  <si>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</si>
  <si>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</si>
  <si>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</si>
  <si>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</si>
  <si>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</si>
  <si>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</si>
  <si>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</si>
  <si>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</si>
  <si>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</si>
  <si>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</si>
  <si>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</si>
  <si>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</si>
  <si>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</si>
  <si>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</si>
  <si>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</si>
  <si>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</si>
  <si>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</si>
  <si>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</si>
  <si>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</si>
  <si>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</si>
  <si>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</si>
  <si>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</si>
  <si>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</si>
  <si>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</si>
  <si>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</si>
  <si>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</si>
  <si>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</si>
  <si>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</si>
  <si>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</si>
  <si>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</si>
  <si>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</si>
  <si>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</si>
  <si>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</si>
  <si>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</si>
  <si>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</si>
  <si>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</si>
  <si>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</si>
  <si>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</si>
  <si>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</si>
  <si>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</si>
  <si>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</si>
  <si>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</si>
  <si>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</si>
  <si>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</si>
  <si>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</si>
  <si>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</si>
  <si>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</si>
  <si>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</si>
  <si>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</si>
  <si>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</si>
  <si>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</si>
  <si>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</si>
  <si>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</si>
  <si>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</si>
  <si>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</si>
  <si>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</si>
  <si>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</si>
  <si>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</si>
  <si>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</si>
  <si>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</si>
  <si>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</si>
  <si>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</si>
  <si>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</si>
  <si>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</si>
  <si>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</si>
  <si>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</si>
  <si>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</si>
  <si>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</si>
  <si>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</si>
  <si>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</si>
  <si>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</si>
  <si>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</si>
  <si>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</si>
  <si>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</si>
  <si>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</si>
  <si>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</si>
  <si>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</si>
  <si>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</si>
  <si>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</si>
  <si>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</si>
  <si>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</si>
  <si>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</si>
  <si>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</si>
  <si>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</si>
  <si>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</si>
  <si>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</si>
  <si>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</si>
  <si>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</si>
  <si>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</si>
  <si>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</si>
  <si>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</si>
  <si>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</si>
  <si>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</si>
  <si>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</si>
  <si>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</si>
  <si>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</si>
  <si>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</si>
  <si>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</si>
  <si>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</si>
  <si>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</si>
  <si>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</si>
  <si>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</si>
  <si>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</si>
  <si>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</si>
  <si>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</si>
  <si>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</si>
  <si>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</si>
  <si>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</si>
  <si>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</si>
  <si>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</si>
  <si>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</si>
  <si>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</si>
  <si>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</si>
  <si>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</si>
  <si>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</si>
  <si>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</si>
  <si>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</si>
  <si>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</si>
  <si>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</si>
  <si>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</si>
  <si>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</si>
  <si>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</si>
  <si>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</si>
  <si>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</si>
  <si>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</si>
  <si>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</si>
  <si>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</si>
  <si>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</si>
  <si>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</si>
  <si>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</si>
  <si>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</si>
  <si>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</si>
  <si>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</si>
  <si>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</si>
  <si>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</si>
  <si>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</si>
  <si>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</si>
  <si>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</si>
  <si>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</si>
  <si>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</si>
  <si>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</si>
  <si>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</si>
  <si>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</si>
  <si>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</si>
  <si>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</si>
  <si>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</si>
  <si>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</si>
  <si>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</si>
  <si>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</si>
  <si>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</si>
  <si>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</si>
  <si>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</si>
  <si>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</si>
  <si>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</si>
  <si>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</si>
  <si>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</si>
  <si>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</si>
  <si>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</si>
  <si>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</si>
  <si>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</si>
  <si>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</si>
  <si>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</si>
  <si>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</si>
  <si>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</si>
  <si>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</si>
  <si>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</si>
  <si>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</si>
  <si>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</si>
  <si>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</si>
  <si>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</si>
  <si>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</si>
  <si>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</si>
  <si>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</si>
  <si>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</si>
  <si>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</si>
  <si>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</si>
  <si>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</si>
  <si>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</si>
  <si>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</si>
  <si>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</si>
  <si>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</si>
  <si>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</si>
  <si>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</si>
  <si>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</si>
  <si>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</si>
  <si>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</si>
  <si>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</si>
  <si>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</si>
  <si>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</si>
  <si>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</si>
  <si>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</si>
  <si>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</si>
  <si>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</si>
  <si>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</si>
  <si>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</si>
  <si>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</si>
  <si>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</si>
  <si>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</si>
  <si>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</si>
  <si>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</si>
  <si>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</si>
  <si>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</si>
  <si>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</si>
  <si>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</si>
  <si>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</si>
  <si>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</si>
  <si>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</si>
  <si>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</si>
  <si>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</si>
  <si>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</si>
  <si>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</si>
  <si>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</si>
  <si>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</si>
  <si>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</si>
  <si>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</si>
  <si>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</si>
  <si>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</si>
  <si>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</si>
  <si>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</si>
  <si>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</si>
  <si>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</si>
  <si>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</si>
  <si>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</si>
  <si>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</si>
  <si>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</si>
  <si>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</si>
  <si>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</si>
  <si>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</si>
  <si>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</si>
  <si>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</si>
  <si>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</si>
  <si>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</si>
  <si>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</si>
  <si>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</si>
  <si>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</si>
  <si>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</si>
  <si>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</si>
  <si>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</si>
  <si>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</si>
  <si>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</si>
  <si>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</si>
  <si>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</si>
  <si>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</si>
  <si>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</si>
  <si>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</si>
  <si>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</si>
  <si>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</si>
  <si>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</si>
  <si>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</si>
  <si>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</si>
  <si>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</si>
  <si>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</si>
  <si>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</si>
  <si>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</si>
  <si>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</si>
  <si>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</si>
  <si>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</si>
  <si>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</si>
  <si>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</si>
  <si>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</si>
  <si>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</si>
  <si>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</si>
  <si>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</si>
  <si>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</si>
  <si>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</si>
  <si>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</si>
  <si>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</si>
  <si>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</si>
  <si>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</si>
  <si>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</si>
  <si>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</si>
  <si>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</si>
  <si>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</si>
  <si>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</si>
  <si>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</si>
  <si>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</si>
  <si>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</si>
  <si>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</si>
  <si>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</si>
  <si>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</si>
  <si>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</si>
  <si>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</si>
  <si>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</si>
  <si>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</si>
  <si>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</si>
  <si>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</si>
  <si>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</si>
  <si>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</si>
  <si>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</si>
  <si>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</si>
  <si>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</si>
  <si>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</si>
  <si>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</si>
  <si>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</si>
  <si>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</si>
  <si>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</si>
  <si>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</si>
  <si>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</si>
  <si>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</si>
  <si>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</si>
  <si>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</si>
  <si>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</si>
  <si>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</si>
  <si>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</si>
  <si>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</si>
  <si>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</si>
  <si>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</si>
  <si>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</si>
  <si>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</si>
  <si>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</si>
  <si>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</si>
  <si>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</si>
  <si>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</si>
  <si>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</si>
  <si>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</si>
  <si>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</si>
  <si>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</si>
  <si>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</si>
  <si>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</si>
  <si>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</si>
  <si>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</si>
  <si>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</si>
  <si>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</si>
  <si>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</si>
  <si>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</si>
  <si>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</si>
  <si>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</si>
  <si>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</si>
  <si>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</si>
  <si>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</si>
  <si>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</si>
  <si>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</si>
  <si>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</si>
  <si>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</si>
  <si>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</si>
  <si>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</si>
  <si>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</si>
  <si>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</si>
  <si>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</si>
  <si>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</si>
  <si>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</si>
  <si>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</si>
  <si>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</si>
  <si>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</si>
  <si>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</si>
  <si>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</si>
  <si>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</si>
  <si>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</si>
  <si>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</si>
  <si>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</si>
  <si>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</si>
  <si>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</si>
  <si>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</si>
  <si>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</si>
  <si>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</si>
  <si>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</si>
  <si>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</si>
  <si>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</si>
  <si>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</si>
  <si>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</si>
  <si>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</si>
  <si>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</si>
  <si>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</si>
  <si>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</si>
  <si>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</si>
  <si>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</si>
  <si>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</si>
  <si>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</si>
  <si>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</si>
  <si>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</si>
  <si>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</si>
  <si>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</si>
  <si>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</si>
  <si>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</si>
  <si>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</si>
  <si>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</si>
  <si>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</si>
  <si>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</si>
  <si>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</si>
  <si>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</si>
  <si>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</si>
  <si>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</si>
  <si>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</si>
  <si>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</si>
  <si>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</si>
  <si>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</si>
  <si>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</si>
  <si>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</si>
  <si>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</si>
  <si>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</si>
  <si>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</si>
  <si>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</si>
  <si>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</si>
  <si>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</si>
  <si>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</si>
  <si>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</si>
  <si>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</si>
  <si>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</si>
  <si>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</si>
  <si>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</si>
  <si>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</si>
  <si>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</si>
  <si>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</si>
  <si>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</si>
  <si>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</si>
  <si>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</si>
  <si>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</si>
  <si>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</si>
  <si>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</si>
  <si>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</si>
  <si>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</si>
  <si>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</si>
  <si>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</si>
  <si>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</si>
  <si>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</si>
  <si>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</si>
  <si>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</si>
  <si>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</si>
  <si>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</si>
  <si>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</si>
  <si>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</si>
  <si>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</si>
  <si>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</si>
  <si>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</si>
  <si>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</si>
  <si>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</si>
  <si>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</si>
  <si>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</si>
  <si>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</si>
  <si>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</si>
  <si>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</si>
  <si>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</si>
  <si>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</si>
  <si>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</si>
  <si>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</si>
  <si>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</si>
  <si>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</si>
  <si>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</si>
  <si>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</si>
  <si>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</si>
  <si>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</si>
  <si>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</si>
  <si>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</si>
  <si>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</si>
  <si>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</si>
  <si>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</si>
  <si>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</si>
  <si>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</si>
  <si>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</si>
  <si>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</si>
  <si>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</si>
  <si>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</si>
  <si>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</si>
  <si>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</si>
  <si>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</si>
  <si>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</si>
  <si>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</si>
  <si>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</si>
  <si>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</si>
  <si>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</si>
  <si>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</si>
  <si>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</si>
  <si>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</si>
  <si>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</si>
  <si>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</si>
  <si>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</si>
  <si>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</si>
  <si>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</si>
  <si>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</si>
  <si>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</si>
  <si>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</si>
  <si>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</si>
  <si>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</si>
  <si>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</si>
  <si>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</si>
  <si>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</si>
  <si>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</si>
  <si>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</si>
  <si>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</si>
  <si>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</si>
  <si>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</si>
  <si>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</si>
  <si>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</si>
  <si>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</si>
  <si>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</si>
  <si>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</si>
  <si>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</si>
  <si>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</si>
  <si>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</si>
  <si>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</si>
  <si>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</si>
  <si>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</si>
  <si>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</si>
  <si>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</si>
  <si>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</si>
  <si>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HAMMOND MANUFACTURING COMPANY LTD</t>
  </si>
  <si>
    <t>20-563-1927</t>
  </si>
  <si>
    <t>D-U-N-S</t>
  </si>
  <si>
    <t>394 Edinburgh Road North, Guelph, Ontario, Canada  N1H 1E5</t>
  </si>
  <si>
    <t>Ross Hammond</t>
  </si>
  <si>
    <t>rnhammond@hammfg.com</t>
  </si>
  <si>
    <t>1 519 886 7170</t>
  </si>
  <si>
    <t>Compliance Manager</t>
  </si>
  <si>
    <t>https://cdn.hammfg.com/compliance/conflict-minerals/conflict-minerals-policy-2019.pdf</t>
  </si>
  <si>
    <t xml:space="preserve"> </t>
  </si>
  <si>
    <t>100%</t>
  </si>
  <si>
    <t>Tin in solder used in some transformer and outlet strip production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</si>
</sst>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nhammond@hammf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dn.hammfg.com/compliance/conflict-minerals/conflict-minerals-policy-2019.pdf" TargetMode="External"/><Relationship Id="rId4" Type="http://schemas.openxmlformats.org/officeDocument/2006/relationships/hyperlink" Target="mailto:rnhammond@hammf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8E2DA64-C24B-4E2F-8705-E07D2A3D5E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B396D94-107C-4FD8-82D0-089AA93D4DB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34" sqref="G34:J3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15866</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15866</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164F315-0383-4C30-B8E8-2A5A4AB9DA0D}"/>
    <hyperlink ref="D20" r:id="rId4" xr:uid="{748D9CC2-D83E-4AA1-9C86-FA77D8252DD7}"/>
    <hyperlink ref="G77" r:id="rId5" xr:uid="{7AD7431A-BBCA-4CBF-A51E-7527ADFAE8F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13" sqref="D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761</v>
      </c>
      <c r="B5" s="182" t="s">
        <v>1120</v>
      </c>
      <c r="C5" s="186" t="s">
        <v>805</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442</v>
      </c>
      <c r="X5" s="227">
        <f t="shared" ref="X5" ca="1" si="0">IF(AND(C5="Smelter not listed",OR(LEN(D5)=0,LEN(E5)=0)),1,0)</f>
        <v>0</v>
      </c>
      <c r="AB5" s="228" t="str">
        <f t="shared" ref="AB5" si="1">B5&amp;C5</f>
        <v>TinFenix Metals</v>
      </c>
    </row>
    <row r="6" spans="1:34" s="227" customFormat="1" ht="20.100000000000001" customHeight="1">
      <c r="A6" s="262" t="s">
        <v>774</v>
      </c>
      <c r="B6" s="182" t="str">
        <f ca="1">IF(LEN(A6)=0,"",INDEX('Smelter Look-up'!$A:$A,MATCH($A6,'Smelter Look-up'!$E:$E,0)))</f>
        <v>Tin</v>
      </c>
      <c r="C6" s="186" t="str">
        <f ca="1">IF(LEN(A6)=0,"",INDEX('Smelter Look-up'!$C:$C,MATCH($A6,'Smelter Look-up'!$E:$E,0)))</f>
        <v>PT Mitra Stania Prima</v>
      </c>
      <c r="D6" s="230"/>
      <c r="E6" s="182" t="str">
        <f ca="1">IF(ISERROR($V6),"",OFFSET('Smelter Look-up'!$D$4,$V6-4,0)&amp;"")</f>
        <v>INDONESIA</v>
      </c>
      <c r="F6" s="182" t="str">
        <f ca="1">IF(ISERROR($V6),"",OFFSET('Smelter Look-up'!$E$4,$V6-4,0))</f>
        <v>CID001453</v>
      </c>
      <c r="G6" s="182" t="str">
        <f ca="1">IF(C6=$X$4,IF(ISERROR($V6),"Enter smelter details","RMI"),IF(ISERROR($V6),"",OFFSET('Smelter Look-up'!$F$4,$V6-4,0)))</f>
        <v>RMI</v>
      </c>
      <c r="H6" s="183">
        <f ca="1">IF(ISERROR($V6),"",OFFSET('Smelter Look-up'!$G$4,$V6-4,0))</f>
        <v>0</v>
      </c>
      <c r="I6" s="184" t="str">
        <f ca="1">IF(ISERROR($V6),"",OFFSET('Smelter Look-up'!$H$4,$V6-4,0))</f>
        <v>Sungailiat</v>
      </c>
      <c r="J6" s="184" t="str">
        <f ca="1">IF(ISERROR($V6),"",OFFSET('Smelter Look-up'!$I$4,$V6-4,0))</f>
        <v>Kepulauan Bangka Belitung</v>
      </c>
      <c r="K6" s="224"/>
      <c r="L6" s="224"/>
      <c r="M6" s="224"/>
      <c r="N6" s="224"/>
      <c r="O6" s="224"/>
      <c r="P6" s="185"/>
      <c r="Q6" s="225"/>
      <c r="R6" s="182" t="str">
        <f ca="1">IF(ISERROR($V6),"",OFFSET('Smelter Look-up'!$C$4,$V6-4,0)&amp;"")</f>
        <v>PT Mitra Stania Prima</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518</v>
      </c>
      <c r="X6" s="227">
        <f t="shared" ref="X6:X37" ca="1" si="3">IF(AND(C6="Smelter not listed",OR(LEN(D6)=0,LEN(E6)=0)),1,0)</f>
        <v>0</v>
      </c>
      <c r="AB6" s="228" t="str">
        <f t="shared" ref="AB6:AB37" ca="1" si="4">B6&amp;C6</f>
        <v>TinPT Mitra Stania Prima</v>
      </c>
    </row>
    <row r="7" spans="1:34" s="227" customFormat="1" ht="20.100000000000001" customHeight="1">
      <c r="A7" s="262" t="s">
        <v>15078</v>
      </c>
      <c r="B7" s="182" t="str">
        <f ca="1">IF(LEN(A7)=0,"",INDEX('Smelter Look-up'!$A:$A,MATCH($A7,'Smelter Look-up'!$E:$E,0)))</f>
        <v>Tin</v>
      </c>
      <c r="C7" s="186" t="str">
        <f ca="1">IF(LEN(A7)=0,"",INDEX('Smelter Look-up'!$C:$C,MATCH($A7,'Smelter Look-up'!$E:$E,0)))</f>
        <v>PT Menara Cipta Mulia</v>
      </c>
      <c r="D7" s="230"/>
      <c r="E7" s="182" t="str">
        <f ca="1">IF(ISERROR($V7),"",OFFSET('Smelter Look-up'!$D$4,$V7-4,0)&amp;"")</f>
        <v>INDONESIA</v>
      </c>
      <c r="F7" s="182" t="str">
        <f ca="1">IF(ISERROR($V7),"",OFFSET('Smelter Look-up'!$E$4,$V7-4,0))</f>
        <v>CID002835</v>
      </c>
      <c r="G7" s="182" t="str">
        <f ca="1">IF(C7=$X$4,IF(ISERROR($V7),"Enter smelter details","RMI"),IF(ISERROR($V7),"",OFFSET('Smelter Look-up'!$F$4,$V7-4,0)))</f>
        <v>RMI</v>
      </c>
      <c r="H7" s="183">
        <f ca="1">IF(ISERROR($V7),"",OFFSET('Smelter Look-up'!$G$4,$V7-4,0))</f>
        <v>0</v>
      </c>
      <c r="I7" s="184" t="str">
        <f ca="1">IF(ISERROR($V7),"",OFFSET('Smelter Look-up'!$H$4,$V7-4,0))</f>
        <v>Mentawak</v>
      </c>
      <c r="J7" s="184" t="str">
        <f ca="1">IF(ISERROR($V7),"",OFFSET('Smelter Look-up'!$I$4,$V7-4,0))</f>
        <v>Kepulauan Bangka Belitung</v>
      </c>
      <c r="K7" s="224"/>
      <c r="L7" s="224"/>
      <c r="M7" s="224"/>
      <c r="N7" s="224"/>
      <c r="O7" s="224"/>
      <c r="P7" s="185"/>
      <c r="Q7" s="225"/>
      <c r="R7" s="182" t="str">
        <f ca="1">IF(ISERROR($V7),"",OFFSET('Smelter Look-up'!$C$4,$V7-4,0)&amp;"")</f>
        <v>PT Menara Cipta Mulia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516</v>
      </c>
      <c r="X7" s="227">
        <f t="shared" ca="1" si="3"/>
        <v>0</v>
      </c>
      <c r="AB7" s="228" t="str">
        <f t="shared" ca="1" si="4"/>
        <v>TinPT Menara Cipta Mulia</v>
      </c>
    </row>
    <row r="8" spans="1:34" s="227" customFormat="1" ht="20.100000000000001" customHeight="1">
      <c r="A8" s="262" t="s">
        <v>759</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433</v>
      </c>
      <c r="X8" s="227">
        <f t="shared" ca="1" si="3"/>
        <v>0</v>
      </c>
      <c r="AB8" s="228" t="str">
        <f t="shared" ca="1" si="4"/>
        <v>TinEM Vinto</v>
      </c>
    </row>
    <row r="9" spans="1:34" s="227" customFormat="1" ht="20.100000000000001" customHeight="1">
      <c r="A9" s="262" t="s">
        <v>768</v>
      </c>
      <c r="B9" s="182" t="str">
        <f ca="1">IF(LEN(A9)=0,"",INDEX('Smelter Look-up'!$A:$A,MATCH($A9,'Smelter Look-up'!$E:$E,0)))</f>
        <v>Tin</v>
      </c>
      <c r="C9" s="186" t="str">
        <f ca="1">IF(LEN(A9)=0,"",INDEX('Smelter Look-up'!$C:$C,MATCH($A9,'Smelter Look-up'!$E:$E,0)))</f>
        <v>Minsur</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c r="N9" s="224"/>
      <c r="O9" s="224"/>
      <c r="P9" s="185"/>
      <c r="Q9" s="225"/>
      <c r="R9" s="182" t="str">
        <f ca="1">IF(ISERROR($V9),"",OFFSET('Smelter Look-up'!$C$4,$V9-4,0)&amp;"")</f>
        <v>Minsur</v>
      </c>
      <c r="S9" s="181" t="str">
        <f t="shared" ca="1" si="2"/>
        <v>PE</v>
      </c>
      <c r="T9" s="181" t="str">
        <f ca="1">IF(B9="","",IF(ISERROR(MATCH($J9,SorP!$B$1:$B$6226,0)),"",INDIRECT("'SorP'!$A$"&amp;MATCH($S9&amp;$J9,SorP!C:C,0))))</f>
        <v>PE-ICA</v>
      </c>
      <c r="U9" s="201"/>
      <c r="V9" s="226">
        <f ca="1">IF(C9="",NA(),IF(OR(C9="Smelter not listed",C9="Smelter not yet identified"),MATCH($B9&amp;$D9,'Smelter Look-up'!$J:$J,0),MATCH($B9&amp;$C9,'Smelter Look-up'!$J:$J,0)))</f>
        <v>487</v>
      </c>
      <c r="X9" s="227">
        <f t="shared" ca="1" si="3"/>
        <v>0</v>
      </c>
      <c r="AB9" s="228" t="str">
        <f t="shared" ca="1" si="4"/>
        <v>TinMinsur</v>
      </c>
    </row>
    <row r="10" spans="1:34" s="227" customFormat="1" ht="20.100000000000001" customHeight="1">
      <c r="A10" s="262" t="s">
        <v>772</v>
      </c>
      <c r="B10" s="182" t="str">
        <f ca="1">IF(LEN(A10)=0,"",INDEX('Smelter Look-up'!$A:$A,MATCH($A10,'Smelter Look-up'!$E:$E,0)))</f>
        <v>Tin</v>
      </c>
      <c r="C10" s="186" t="str">
        <f ca="1">IF(LEN(A10)=0,"",INDEX('Smelter Look-up'!$C:$C,MATCH($A10,'Smelter Look-up'!$E:$E,0)))</f>
        <v>Operaciones Metalurgicas S.A.</v>
      </c>
      <c r="D10" s="230"/>
      <c r="E10" s="182" t="str">
        <f ca="1">IF(ISERROR($V10),"",OFFSET('Smelter Look-up'!$D$4,$V10-4,0)&amp;"")</f>
        <v>BOLIVIA (PLURINATIONAL STATE OF)</v>
      </c>
      <c r="F10" s="182" t="str">
        <f ca="1">IF(ISERROR($V10),"",OFFSET('Smelter Look-up'!$E$4,$V10-4,0))</f>
        <v>CID001337</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 ca="1">IF(C10="",NA(),IF(OR(C10="Smelter not listed",C10="Smelter not yet identified"),MATCH($B10&amp;$D10,'Smelter Look-up'!$J:$J,0),MATCH($B10&amp;$C10,'Smelter Look-up'!$J:$J,0)))</f>
        <v>499</v>
      </c>
      <c r="X10" s="227">
        <f t="shared" ca="1" si="3"/>
        <v>0</v>
      </c>
      <c r="AB10" s="228" t="str">
        <f t="shared" ca="1" si="4"/>
        <v>TinOperaciones Metalurgicas S.A.</v>
      </c>
    </row>
    <row r="11" spans="1:34" s="227" customFormat="1" ht="20.100000000000001" customHeight="1">
      <c r="A11" s="262" t="s">
        <v>765</v>
      </c>
      <c r="B11" s="182" t="str">
        <f ca="1">IF(LEN(A11)=0,"",INDEX('Smelter Look-up'!$A:$A,MATCH($A11,'Smelter Look-up'!$E:$E,0)))</f>
        <v>Tin</v>
      </c>
      <c r="C11" s="186" t="str">
        <f ca="1">IF(LEN(A11)=0,"",INDEX('Smelter Look-up'!$C:$C,MATCH($A11,'Smelter Look-up'!$E:$E,0)))</f>
        <v>China Tin Group Co., Ltd.</v>
      </c>
      <c r="D11" s="230"/>
      <c r="E11" s="182" t="str">
        <f ca="1">IF(ISERROR($V11),"",OFFSET('Smelter Look-up'!$D$4,$V11-4,0)&amp;"")</f>
        <v>CHINA</v>
      </c>
      <c r="F11" s="182" t="str">
        <f ca="1">IF(ISERROR($V11),"",OFFSET('Smelter Look-up'!$E$4,$V11-4,0))</f>
        <v>CID001070</v>
      </c>
      <c r="G11" s="182" t="str">
        <f ca="1">IF(C11=$X$4,IF(ISERROR($V11),"Enter smelter details","RMI"),IF(ISERROR($V11),"",OFFSET('Smelter Look-up'!$F$4,$V11-4,0)))</f>
        <v>RMI</v>
      </c>
      <c r="H11" s="183">
        <f ca="1">IF(ISERROR($V11),"",OFFSET('Smelter Look-up'!$G$4,$V11-4,0))</f>
        <v>0</v>
      </c>
      <c r="I11" s="184" t="str">
        <f ca="1">IF(ISERROR($V11),"",OFFSET('Smelter Look-up'!$H$4,$V11-4,0))</f>
        <v>Laibin</v>
      </c>
      <c r="J11" s="184" t="str">
        <f ca="1">IF(ISERROR($V11),"",OFFSET('Smelter Look-up'!$I$4,$V11-4,0))</f>
        <v>Guangxi Zhuangzu Zizhiqu</v>
      </c>
      <c r="K11" s="224"/>
      <c r="L11" s="224"/>
      <c r="M11" s="224"/>
      <c r="N11" s="224"/>
      <c r="O11" s="224"/>
      <c r="P11" s="185"/>
      <c r="Q11" s="225"/>
      <c r="R11" s="182" t="str">
        <f ca="1">IF(ISERROR($V11),"",OFFSET('Smelter Look-up'!$C$4,$V11-4,0)&amp;"")</f>
        <v>China Tin Group Co., Ltd.</v>
      </c>
      <c r="S11" s="181" t="str">
        <f t="shared" ca="1" si="2"/>
        <v>CN</v>
      </c>
      <c r="T11" s="181" t="str">
        <f ca="1">IF(B11="","",IF(ISERROR(MATCH($J11,SorP!$B$1:$B$6226,0)),"",INDIRECT("'SorP'!$A$"&amp;MATCH($S11&amp;$J11,SorP!C:C,0))))</f>
        <v>CN-GX</v>
      </c>
      <c r="U11" s="201"/>
      <c r="V11" s="226">
        <f ca="1">IF(C11="",NA(),IF(OR(C11="Smelter not listed",C11="Smelter not yet identified"),MATCH($B11&amp;$D11,'Smelter Look-up'!$J:$J,0),MATCH($B11&amp;$C11,'Smelter Look-up'!$J:$J,0)))</f>
        <v>414</v>
      </c>
      <c r="X11" s="227">
        <f t="shared" ca="1" si="3"/>
        <v>0</v>
      </c>
      <c r="AB11" s="228" t="str">
        <f t="shared" ca="1" si="4"/>
        <v>TinChina Tin Group Co., Ltd.</v>
      </c>
    </row>
    <row r="12" spans="1:34" s="227" customFormat="1" ht="20.100000000000001" customHeight="1">
      <c r="A12" s="262" t="s">
        <v>776</v>
      </c>
      <c r="B12" s="182" t="str">
        <f ca="1">IF(LEN(A12)=0,"",INDEX('Smelter Look-up'!$A:$A,MATCH($A12,'Smelter Look-up'!$E:$E,0)))</f>
        <v>Tin</v>
      </c>
      <c r="C12" s="186" t="str">
        <f ca="1">IF(LEN(A12)=0,"",INDEX('Smelter Look-up'!$C:$C,MATCH($A12,'Smelter Look-up'!$E:$E,0)))</f>
        <v>PT Timah Tbk Mentok</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533</v>
      </c>
      <c r="X12" s="227">
        <f t="shared" ca="1" si="3"/>
        <v>0</v>
      </c>
      <c r="AB12" s="228" t="str">
        <f t="shared" ca="1" si="4"/>
        <v>TinPT Timah Tbk Mentok</v>
      </c>
    </row>
    <row r="13" spans="1:34" s="227" customFormat="1" ht="20.100000000000001" customHeight="1">
      <c r="A13" s="262" t="s">
        <v>766</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474</v>
      </c>
      <c r="X13" s="227">
        <f t="shared" ca="1" si="3"/>
        <v>0</v>
      </c>
      <c r="AB13" s="228" t="str">
        <f t="shared" ca="1" si="4"/>
        <v>TinMalaysia Smelting Corporation (MSC)</v>
      </c>
    </row>
    <row r="14" spans="1:34" s="227" customFormat="1" ht="20.100000000000001" customHeight="1">
      <c r="A14" s="262" t="s">
        <v>1801</v>
      </c>
      <c r="B14" s="182" t="str">
        <f ca="1">IF(LEN(A14)=0,"",INDEX('Smelter Look-up'!$A:$A,MATCH($A14,'Smelter Look-up'!$E:$E,0)))</f>
        <v>Tin</v>
      </c>
      <c r="C14" s="186" t="str">
        <f ca="1">IF(LEN(A14)=0,"",INDEX('Smelter Look-up'!$C:$C,MATCH($A14,'Smelter Look-up'!$E:$E,0)))</f>
        <v>Aurubis Beerse</v>
      </c>
      <c r="D14" s="230"/>
      <c r="E14" s="182" t="str">
        <f ca="1">IF(ISERROR($V14),"",OFFSET('Smelter Look-up'!$D$4,$V14-4,0)&amp;"")</f>
        <v>BELGIUM</v>
      </c>
      <c r="F14" s="182" t="str">
        <f ca="1">IF(ISERROR($V14),"",OFFSET('Smelter Look-up'!$E$4,$V14-4,0))</f>
        <v>CID002773</v>
      </c>
      <c r="G14" s="182" t="str">
        <f ca="1">IF(C14=$X$4,IF(ISERROR($V14),"Enter smelter details","RMI"),IF(ISERROR($V14),"",OFFSET('Smelter Look-up'!$F$4,$V14-4,0)))</f>
        <v>RMI</v>
      </c>
      <c r="H14" s="183">
        <f ca="1">IF(ISERROR($V14),"",OFFSET('Smelter Look-up'!$G$4,$V14-4,0))</f>
        <v>0</v>
      </c>
      <c r="I14" s="184" t="str">
        <f ca="1">IF(ISERROR($V14),"",OFFSET('Smelter Look-up'!$H$4,$V14-4,0))</f>
        <v>Beerse</v>
      </c>
      <c r="J14" s="184" t="str">
        <f ca="1">IF(ISERROR($V14),"",OFFSET('Smelter Look-up'!$I$4,$V14-4,0))</f>
        <v>Antwerpen</v>
      </c>
      <c r="K14" s="224"/>
      <c r="L14" s="224"/>
      <c r="M14" s="224"/>
      <c r="N14" s="224"/>
      <c r="O14" s="224"/>
      <c r="P14" s="185"/>
      <c r="Q14" s="225"/>
      <c r="R14" s="182" t="str">
        <f ca="1">IF(ISERROR($V14),"",OFFSET('Smelter Look-up'!$C$4,$V14-4,0)&amp;"")</f>
        <v>Aurubis Beerse</v>
      </c>
      <c r="S14" s="181" t="str">
        <f t="shared" ca="1" si="2"/>
        <v>BE</v>
      </c>
      <c r="T14" s="181" t="str">
        <f ca="1">IF(B14="","",IF(ISERROR(MATCH($J14,SorP!$B$1:$B$6226,0)),"",INDIRECT("'SorP'!$A$"&amp;MATCH($S14&amp;$J14,SorP!C:C,0))))</f>
        <v>BE-VAN</v>
      </c>
      <c r="U14" s="201"/>
      <c r="V14" s="226">
        <f ca="1">IF(C14="",NA(),IF(OR(C14="Smelter not listed",C14="Smelter not yet identified"),MATCH($B14&amp;$D14,'Smelter Look-up'!$J:$J,0),MATCH($B14&amp;$C14,'Smelter Look-up'!$J:$J,0)))</f>
        <v>405</v>
      </c>
      <c r="X14" s="227">
        <f t="shared" ca="1" si="3"/>
        <v>0</v>
      </c>
      <c r="AB14" s="228" t="str">
        <f t="shared" ca="1" si="4"/>
        <v>TinAurubis Beerse</v>
      </c>
    </row>
    <row r="15" spans="1:34" s="227" customFormat="1" ht="20.100000000000001" customHeight="1">
      <c r="A15" s="262" t="s">
        <v>1803</v>
      </c>
      <c r="B15" s="182" t="str">
        <f ca="1">IF(LEN(A15)=0,"",INDEX('Smelter Look-up'!$A:$A,MATCH($A15,'Smelter Look-up'!$E:$E,0)))</f>
        <v>Tin</v>
      </c>
      <c r="C15" s="186" t="str">
        <f ca="1">IF(LEN(A15)=0,"",INDEX('Smelter Look-up'!$C:$C,MATCH($A15,'Smelter Look-up'!$E:$E,0)))</f>
        <v>Aurubis Berango</v>
      </c>
      <c r="D15" s="230"/>
      <c r="E15" s="182" t="str">
        <f ca="1">IF(ISERROR($V15),"",OFFSET('Smelter Look-up'!$D$4,$V15-4,0)&amp;"")</f>
        <v>SPAIN</v>
      </c>
      <c r="F15" s="182" t="str">
        <f ca="1">IF(ISERROR($V15),"",OFFSET('Smelter Look-up'!$E$4,$V15-4,0))</f>
        <v>CID002774</v>
      </c>
      <c r="G15" s="182" t="str">
        <f ca="1">IF(C15=$X$4,IF(ISERROR($V15),"Enter smelter details","RMI"),IF(ISERROR($V15),"",OFFSET('Smelter Look-up'!$F$4,$V15-4,0)))</f>
        <v>RMI</v>
      </c>
      <c r="H15" s="183">
        <f ca="1">IF(ISERROR($V15),"",OFFSET('Smelter Look-up'!$G$4,$V15-4,0))</f>
        <v>0</v>
      </c>
      <c r="I15" s="184" t="str">
        <f ca="1">IF(ISERROR($V15),"",OFFSET('Smelter Look-up'!$H$4,$V15-4,0))</f>
        <v>Berango</v>
      </c>
      <c r="J15" s="184" t="str">
        <f ca="1">IF(ISERROR($V15),"",OFFSET('Smelter Look-up'!$I$4,$V15-4,0))</f>
        <v>Bizkaia</v>
      </c>
      <c r="K15" s="224"/>
      <c r="L15" s="224"/>
      <c r="M15" s="224"/>
      <c r="N15" s="224"/>
      <c r="O15" s="224"/>
      <c r="P15" s="185"/>
      <c r="Q15" s="225"/>
      <c r="R15" s="182" t="str">
        <f ca="1">IF(ISERROR($V15),"",OFFSET('Smelter Look-up'!$C$4,$V15-4,0)&amp;"")</f>
        <v>Aurubis Berango</v>
      </c>
      <c r="S15" s="181" t="str">
        <f t="shared" ca="1" si="2"/>
        <v>ES</v>
      </c>
      <c r="T15" s="181" t="str">
        <f ca="1">IF(B15="","",IF(ISERROR(MATCH($J15,SorP!$B$1:$B$6226,0)),"",INDIRECT("'SorP'!$A$"&amp;MATCH($S15&amp;$J15,SorP!C:C,0))))</f>
        <v>ES-BI</v>
      </c>
      <c r="U15" s="201"/>
      <c r="V15" s="226">
        <f ca="1">IF(C15="",NA(),IF(OR(C15="Smelter not listed",C15="Smelter not yet identified"),MATCH($B15&amp;$D15,'Smelter Look-up'!$J:$J,0),MATCH($B15&amp;$C15,'Smelter Look-up'!$J:$J,0)))</f>
        <v>406</v>
      </c>
      <c r="X15" s="227">
        <f t="shared" ca="1" si="3"/>
        <v>0</v>
      </c>
      <c r="AB15" s="228" t="str">
        <f t="shared" ca="1" si="4"/>
        <v>TinAurubis Berango</v>
      </c>
    </row>
    <row r="16" spans="1:34" s="227" customFormat="1" ht="20.100000000000001" customHeight="1">
      <c r="A16" s="262" t="s">
        <v>779</v>
      </c>
      <c r="B16" s="182" t="str">
        <f ca="1">IF(LEN(A16)=0,"",INDEX('Smelter Look-up'!$A:$A,MATCH($A16,'Smelter Look-up'!$E:$E,0)))</f>
        <v>Tin</v>
      </c>
      <c r="C16" s="186" t="str">
        <f ca="1">IF(LEN(A16)=0,"",INDEX('Smelter Look-up'!$C:$C,MATCH($A16,'Smelter Look-up'!$E:$E,0)))</f>
        <v>Thaisarco</v>
      </c>
      <c r="D16" s="230"/>
      <c r="E16" s="182" t="str">
        <f ca="1">IF(ISERROR($V16),"",OFFSET('Smelter Look-up'!$D$4,$V16-4,0)&amp;"")</f>
        <v>THAILAND</v>
      </c>
      <c r="F16" s="182" t="str">
        <f ca="1">IF(ISERROR($V16),"",OFFSET('Smelter Look-up'!$E$4,$V16-4,0))</f>
        <v>CID001898</v>
      </c>
      <c r="G16" s="182" t="str">
        <f ca="1">IF(C16=$X$4,IF(ISERROR($V16),"Enter smelter details","RMI"),IF(ISERROR($V16),"",OFFSET('Smelter Look-up'!$F$4,$V16-4,0)))</f>
        <v>RMI</v>
      </c>
      <c r="H16" s="183">
        <f ca="1">IF(ISERROR($V16),"",OFFSET('Smelter Look-up'!$G$4,$V16-4,0))</f>
        <v>0</v>
      </c>
      <c r="I16" s="184" t="str">
        <f ca="1">IF(ISERROR($V16),"",OFFSET('Smelter Look-up'!$H$4,$V16-4,0))</f>
        <v>Amphur Muang</v>
      </c>
      <c r="J16" s="184" t="str">
        <f ca="1">IF(ISERROR($V16),"",OFFSET('Smelter Look-up'!$I$4,$V16-4,0))</f>
        <v>Phuket</v>
      </c>
      <c r="K16" s="224"/>
      <c r="L16" s="224"/>
      <c r="M16" s="224"/>
      <c r="N16" s="224"/>
      <c r="O16" s="224"/>
      <c r="P16" s="185"/>
      <c r="Q16" s="225"/>
      <c r="R16" s="182" t="str">
        <f ca="1">IF(ISERROR($V16),"",OFFSET('Smelter Look-up'!$C$4,$V16-4,0)&amp;"")</f>
        <v>Thaisarco</v>
      </c>
      <c r="S16" s="181" t="str">
        <f t="shared" ca="1" si="2"/>
        <v>TH</v>
      </c>
      <c r="T16" s="181" t="str">
        <f ca="1">IF(B16="","",IF(ISERROR(MATCH($J16,SorP!$B$1:$B$6226,0)),"",INDIRECT("'SorP'!$A$"&amp;MATCH($S16&amp;$J16,SorP!C:C,0))))</f>
        <v>TH-83</v>
      </c>
      <c r="U16" s="201"/>
      <c r="V16" s="226">
        <f ca="1">IF(C16="",NA(),IF(OR(C16="Smelter not listed",C16="Smelter not yet identified"),MATCH($B16&amp;$D16,'Smelter Look-up'!$J:$J,0),MATCH($B16&amp;$C16,'Smelter Look-up'!$J:$J,0)))</f>
        <v>547</v>
      </c>
      <c r="X16" s="227">
        <f t="shared" ca="1" si="3"/>
        <v>0</v>
      </c>
      <c r="AB16" s="228" t="str">
        <f t="shared" ca="1" si="4"/>
        <v>TinThaisarco</v>
      </c>
    </row>
    <row r="17" spans="1:28" s="227" customFormat="1" ht="20.100000000000001" customHeight="1">
      <c r="A17" s="262" t="s">
        <v>781</v>
      </c>
      <c r="B17" s="182" t="str">
        <f ca="1">IF(LEN(A17)=0,"",INDEX('Smelter Look-up'!$A:$A,MATCH($A17,'Smelter Look-up'!$E:$E,0)))</f>
        <v>Tin</v>
      </c>
      <c r="C17" s="186" t="str">
        <f ca="1">IF(LEN(A17)=0,"",INDEX('Smelter Look-up'!$C:$C,MATCH($A17,'Smelter Look-up'!$E:$E,0)))</f>
        <v>Yunnan Chengfeng Non-ferrous Metals Co., Ltd.</v>
      </c>
      <c r="D17" s="230"/>
      <c r="E17" s="182" t="str">
        <f ca="1">IF(ISERROR($V17),"",OFFSET('Smelter Look-up'!$D$4,$V17-4,0)&amp;"")</f>
        <v>CHINA</v>
      </c>
      <c r="F17" s="182" t="str">
        <f ca="1">IF(ISERROR($V17),"",OFFSET('Smelter Look-up'!$E$4,$V17-4,0))</f>
        <v>CID002158</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Yunnan Chengfeng Non-ferrous Metals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565</v>
      </c>
      <c r="X17" s="227">
        <f t="shared" ca="1" si="3"/>
        <v>0</v>
      </c>
      <c r="AB17" s="228" t="str">
        <f t="shared" ca="1" si="4"/>
        <v>TinYunnan Chengfeng Non-ferrous Metals Co., Ltd.</v>
      </c>
    </row>
    <row r="18" spans="1:28" s="227" customFormat="1" ht="20.100000000000001" customHeight="1">
      <c r="A18" s="181" t="s">
        <v>794</v>
      </c>
      <c r="B18" s="182" t="str">
        <f ca="1">IF(LEN(A18)=0,"",INDEX('Smelter Look-up'!$A:$A,MATCH($A18,'Smelter Look-up'!$E:$E,0)))</f>
        <v>Tin</v>
      </c>
      <c r="C18" s="186" t="str">
        <f ca="1">IF(LEN(A18)=0,"",INDEX('Smelter Look-up'!$C:$C,MATCH($A18,'Smelter Look-up'!$E:$E,0)))</f>
        <v>PT Timah Tbk Kundur</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2"/>
        <v>ID</v>
      </c>
      <c r="T18" s="181" t="str">
        <f ca="1">IF(B18="","",IF(ISERROR(MATCH($J18,SorP!$B$1:$B$6226,0)),"",INDIRECT("'SorP'!$A$"&amp;MATCH($S18&amp;$J18,SorP!C:C,0))))</f>
        <v>ID-RI</v>
      </c>
      <c r="U18" s="201"/>
      <c r="V18" s="226">
        <f ca="1">IF(C18="",NA(),IF(OR(C18="Smelter not listed",C18="Smelter not yet identified"),MATCH($B18&amp;$D18,'Smelter Look-up'!$J:$J,0),MATCH($B18&amp;$C18,'Smelter Look-up'!$J:$J,0)))</f>
        <v>532</v>
      </c>
      <c r="X18" s="227">
        <f t="shared" ca="1" si="3"/>
        <v>0</v>
      </c>
      <c r="AB18" s="228" t="str">
        <f t="shared" ca="1" si="4"/>
        <v>TinPT Timah Tbk Kundur</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01D18CA-A757-4EE4-A626-DCEEE1F0C20D}"/>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HAMMOND MANUFACTURING COMPANY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Ross Hammond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rnhammond@hammfg.com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1 519 886 7170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Ross Hammond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rnhammond@hammfg.com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https://cdn.hammfg.com/compliance/conflict-minerals/conflict-minerals-policy-2019.pdf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15864</v>
      </c>
      <c r="C6" s="98"/>
      <c r="D6" s="98"/>
      <c r="E6" s="276"/>
    </row>
    <row r="7" spans="1:6" ht="15.75">
      <c r="A7" s="129"/>
      <c r="B7" s="274" t="s">
        <v>15864</v>
      </c>
      <c r="C7" s="98"/>
      <c r="D7" s="98"/>
      <c r="E7" s="276"/>
    </row>
    <row r="8" spans="1:6" ht="15.75">
      <c r="A8" s="129"/>
      <c r="B8" s="274" t="s">
        <v>15864</v>
      </c>
      <c r="C8" s="98"/>
      <c r="D8" s="98"/>
      <c r="E8" s="276"/>
    </row>
    <row r="9" spans="1:6" ht="15.75">
      <c r="A9" s="129"/>
      <c r="B9" s="274" t="s">
        <v>15864</v>
      </c>
      <c r="C9" s="98"/>
      <c r="D9" s="98"/>
      <c r="E9" s="276"/>
    </row>
    <row r="10" spans="1:6" ht="15.75">
      <c r="A10" s="129"/>
      <c r="B10" s="274" t="s">
        <v>15864</v>
      </c>
      <c r="C10" s="98"/>
      <c r="D10" s="98"/>
      <c r="E10" s="276"/>
    </row>
    <row r="11" spans="1:6" ht="15.75">
      <c r="A11" s="129"/>
      <c r="B11" s="274" t="s">
        <v>15864</v>
      </c>
      <c r="C11" s="98"/>
      <c r="D11" s="98"/>
      <c r="E11" s="276"/>
    </row>
    <row r="12" spans="1:6" ht="15.75">
      <c r="A12" s="129"/>
      <c r="B12" s="274" t="s">
        <v>15864</v>
      </c>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Ross N. Hammond</cp:lastModifiedBy>
  <cp:lastPrinted>2015-04-21T20:47:43Z</cp:lastPrinted>
  <dcterms:created xsi:type="dcterms:W3CDTF">2010-06-21T21:00:23Z</dcterms:created>
  <dcterms:modified xsi:type="dcterms:W3CDTF">2024-04-28T15:49:42Z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