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Lenovo\Desktop\"/>
    </mc:Choice>
  </mc:AlternateContent>
  <xr:revisionPtr revIDLastSave="0" documentId="13_ncr:1_{C5CD303F-2233-416B-B6FA-C8D5E39AFBF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V6" i="5"/>
  <c r="J6" i="5" s="1"/>
  <c r="V7" i="5"/>
  <c r="E7" i="5" s="1"/>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16" i="6"/>
  <c r="B15" i="6"/>
  <c r="B20" i="6" s="1"/>
  <c r="B14" i="6"/>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4" i="6" s="1"/>
  <c r="F6" i="6"/>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D16" i="6" s="1"/>
  <c r="J4" i="5"/>
  <c r="B41" i="4"/>
  <c r="A27" i="6" s="1"/>
  <c r="A20" i="2"/>
  <c r="B29" i="4"/>
  <c r="A17" i="6" s="1"/>
  <c r="B25" i="3"/>
  <c r="A43" i="2"/>
  <c r="C19" i="3"/>
  <c r="P4" i="5"/>
  <c r="A29" i="2"/>
  <c r="A63" i="2"/>
  <c r="B5" i="3"/>
  <c r="B39" i="4"/>
  <c r="B69" i="4" s="1"/>
  <c r="A50" i="6" s="1"/>
  <c r="G3" i="5"/>
  <c r="B19" i="4"/>
  <c r="H74" i="4"/>
  <c r="C28" i="3"/>
  <c r="B7" i="4"/>
  <c r="J2" i="5"/>
  <c r="A13" i="2"/>
  <c r="C13" i="3"/>
  <c r="C21" i="3"/>
  <c r="C29" i="3"/>
  <c r="B73" i="4"/>
  <c r="C17" i="3"/>
  <c r="A4" i="2"/>
  <c r="A56" i="2"/>
  <c r="C9" i="3"/>
  <c r="A60" i="2"/>
  <c r="C11" i="3"/>
  <c r="C27" i="3"/>
  <c r="D25" i="4"/>
  <c r="D61" i="4" s="1"/>
  <c r="C7" i="3"/>
  <c r="C15" i="3"/>
  <c r="C23" i="3"/>
  <c r="C31" i="3"/>
  <c r="A19" i="2"/>
  <c r="A37" i="2"/>
  <c r="A54" i="2"/>
  <c r="A72" i="2"/>
  <c r="B17" i="4"/>
  <c r="A9" i="6" s="1"/>
  <c r="H4" i="5"/>
  <c r="J14" i="6"/>
  <c r="J15" i="6"/>
  <c r="J37" i="6"/>
  <c r="J45" i="6"/>
  <c r="I46" i="6"/>
  <c r="I54" i="6"/>
  <c r="A1" i="8"/>
  <c r="I19" i="6"/>
  <c r="J26" i="6"/>
  <c r="I27" i="6"/>
  <c r="I47" i="6"/>
  <c r="I55" i="6"/>
  <c r="I56" i="6"/>
  <c r="L65" i="6"/>
  <c r="J67" i="6"/>
  <c r="I68" i="6"/>
  <c r="A4" i="8"/>
  <c r="A40" i="2"/>
  <c r="A49" i="2"/>
  <c r="A65" i="2"/>
  <c r="B2" i="3"/>
  <c r="B6" i="3"/>
  <c r="B14" i="3"/>
  <c r="B26" i="3"/>
  <c r="B30" i="3"/>
  <c r="I4" i="4"/>
  <c r="B12" i="4"/>
  <c r="B20" i="4"/>
  <c r="A11" i="6" s="1"/>
  <c r="K4" i="5"/>
  <c r="A32" i="2"/>
  <c r="A50" i="2"/>
  <c r="A66" i="2"/>
  <c r="C6" i="3"/>
  <c r="C14" i="3"/>
  <c r="C30" i="3"/>
  <c r="A3" i="6"/>
  <c r="J19" i="6"/>
  <c r="I20" i="6"/>
  <c r="J27" i="6"/>
  <c r="I29" i="6"/>
  <c r="I31" i="6"/>
  <c r="J39" i="6"/>
  <c r="I40" i="6"/>
  <c r="J47" i="6"/>
  <c r="J55" i="6"/>
  <c r="J56" i="6"/>
  <c r="L66" i="6"/>
  <c r="B4" i="8"/>
  <c r="A6" i="2"/>
  <c r="A14" i="2"/>
  <c r="A31" i="2"/>
  <c r="A57" i="2"/>
  <c r="A7" i="2"/>
  <c r="A41" i="2"/>
  <c r="A58" i="2"/>
  <c r="C2" i="3"/>
  <c r="C10" i="3"/>
  <c r="C18" i="3"/>
  <c r="B13" i="4"/>
  <c r="L4" i="5"/>
  <c r="A8" i="2"/>
  <c r="A16" i="2"/>
  <c r="A25" i="2"/>
  <c r="A33" i="2"/>
  <c r="A51" i="2"/>
  <c r="A68" i="2"/>
  <c r="B3" i="3"/>
  <c r="B7" i="3"/>
  <c r="B11" i="3"/>
  <c r="B15" i="3"/>
  <c r="B23" i="3"/>
  <c r="B31" i="3"/>
  <c r="B6" i="4"/>
  <c r="B14" i="4"/>
  <c r="B22" i="4"/>
  <c r="A12" i="6" s="1"/>
  <c r="B46" i="4"/>
  <c r="A31" i="6" s="1"/>
  <c r="A91" i="4"/>
  <c r="M4" i="5"/>
  <c r="B3" i="6"/>
  <c r="J20" i="6"/>
  <c r="I21" i="6"/>
  <c r="J29" i="6"/>
  <c r="J31" i="6"/>
  <c r="J40" i="6"/>
  <c r="I41" i="6"/>
  <c r="I49" i="6"/>
  <c r="J57" i="6"/>
  <c r="I58" i="6"/>
  <c r="L67" i="6"/>
  <c r="A1" i="7"/>
  <c r="C3" i="6"/>
  <c r="I4" i="6"/>
  <c r="I5" i="6"/>
  <c r="J21" i="6"/>
  <c r="I22" i="6"/>
  <c r="I34" i="6"/>
  <c r="J41" i="6"/>
  <c r="J49" i="6"/>
  <c r="I50" i="6"/>
  <c r="J58" i="6"/>
  <c r="I59" i="6"/>
  <c r="L68" i="6"/>
  <c r="B5" i="7"/>
  <c r="G4" i="8"/>
  <c r="A10" i="2"/>
  <c r="A18" i="2"/>
  <c r="A27" i="2"/>
  <c r="A35" i="2"/>
  <c r="A44" i="2"/>
  <c r="A53" i="2"/>
  <c r="A61" i="2"/>
  <c r="B4" i="3"/>
  <c r="B8" i="3"/>
  <c r="B12" i="3"/>
  <c r="B16" i="3"/>
  <c r="B20" i="3"/>
  <c r="B24" i="3"/>
  <c r="B28" i="3"/>
  <c r="B8" i="4"/>
  <c r="A4" i="6" s="1"/>
  <c r="B16" i="4"/>
  <c r="A8" i="6" s="1"/>
  <c r="B25" i="4"/>
  <c r="A13" i="6" s="1"/>
  <c r="B47" i="4"/>
  <c r="A32" i="6" s="1"/>
  <c r="B61" i="4"/>
  <c r="A43" i="6" s="1"/>
  <c r="B74" i="4"/>
  <c r="A53" i="6" s="1"/>
  <c r="B3" i="5"/>
  <c r="O4" i="5"/>
  <c r="A1" i="6"/>
  <c r="D3" i="6"/>
  <c r="J4" i="6"/>
  <c r="J5" i="6"/>
  <c r="I6" i="6"/>
  <c r="I7" i="6"/>
  <c r="I9" i="6"/>
  <c r="I10" i="6"/>
  <c r="I11" i="6"/>
  <c r="I12" i="6"/>
  <c r="J22" i="6"/>
  <c r="J34" i="6"/>
  <c r="I35" i="6"/>
  <c r="J50" i="6"/>
  <c r="I51" i="6"/>
  <c r="J59" i="6"/>
  <c r="I60" i="6"/>
  <c r="C5" i="7"/>
  <c r="D1" i="6"/>
  <c r="J6" i="6"/>
  <c r="J8" i="6"/>
  <c r="J9" i="6"/>
  <c r="J10" i="6"/>
  <c r="J11" i="6"/>
  <c r="J12" i="6"/>
  <c r="I24" i="6"/>
  <c r="J35" i="6"/>
  <c r="I44" i="6"/>
  <c r="J51" i="6"/>
  <c r="I52" i="6"/>
  <c r="J60" i="6"/>
  <c r="I62" i="6"/>
  <c r="I65" i="6"/>
  <c r="D5" i="7"/>
  <c r="B18" i="4"/>
  <c r="A10" i="6" s="1"/>
  <c r="G25" i="4"/>
  <c r="G31" i="4" s="1"/>
  <c r="B44" i="4"/>
  <c r="A29" i="6" s="1"/>
  <c r="B49" i="4"/>
  <c r="A33" i="6" s="1"/>
  <c r="B85" i="4"/>
  <c r="A60" i="6" s="1"/>
  <c r="A4" i="5"/>
  <c r="I4" i="5"/>
  <c r="I15" i="6"/>
  <c r="I16" i="6"/>
  <c r="I17" i="6"/>
  <c r="J24" i="6"/>
  <c r="I25" i="6"/>
  <c r="J36" i="6"/>
  <c r="I37" i="6"/>
  <c r="I45" i="6"/>
  <c r="J52" i="6"/>
  <c r="J62" i="6"/>
  <c r="I63" i="6"/>
  <c r="I64" i="6"/>
  <c r="J65" i="6"/>
  <c r="I66" i="6"/>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B42" i="6"/>
  <c r="G42" i="6"/>
  <c r="G32"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X256" i="5"/>
  <c r="S533" i="5"/>
  <c r="S355" i="5"/>
  <c r="S602" i="5"/>
  <c r="S603" i="5"/>
  <c r="S605" i="5"/>
  <c r="S607" i="5"/>
  <c r="S314" i="5"/>
  <c r="AB12" i="5"/>
  <c r="AB9" i="5"/>
  <c r="AB10" i="5"/>
  <c r="AB14" i="5"/>
  <c r="AB17" i="5"/>
  <c r="AB16" i="5"/>
  <c r="AB8" i="5"/>
  <c r="AB13" i="5"/>
  <c r="AB15" i="5"/>
  <c r="AB11" i="5"/>
  <c r="AB7" i="5"/>
  <c r="G68"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G64" i="6" a="1"/>
  <c r="A46" i="2" l="1"/>
  <c r="C3" i="3"/>
  <c r="B17" i="3"/>
  <c r="A38" i="2"/>
  <c r="B38" i="4"/>
  <c r="B62" i="4" s="1"/>
  <c r="A44" i="6" s="1"/>
  <c r="E4" i="8"/>
  <c r="B60" i="1"/>
  <c r="J44" i="6"/>
  <c r="I14" i="6"/>
  <c r="B10" i="4"/>
  <c r="A6" i="6" s="1"/>
  <c r="I36" i="6"/>
  <c r="J7" i="6"/>
  <c r="J42" i="6"/>
  <c r="I8" i="6"/>
  <c r="G4" i="5"/>
  <c r="B32" i="3"/>
  <c r="A71" i="2"/>
  <c r="A1" i="2"/>
  <c r="I42" i="6"/>
  <c r="C42" i="6" s="1"/>
  <c r="D4" i="8"/>
  <c r="J32" i="6"/>
  <c r="B2" i="5"/>
  <c r="B27" i="3"/>
  <c r="A59" i="2"/>
  <c r="B21" i="4"/>
  <c r="A24" i="2"/>
  <c r="J68" i="6"/>
  <c r="I32" i="6"/>
  <c r="B27" i="4"/>
  <c r="A15" i="6" s="1"/>
  <c r="A15" i="2"/>
  <c r="B22" i="3"/>
  <c r="A23" i="2"/>
  <c r="J54" i="6"/>
  <c r="I67" i="6"/>
  <c r="I26" i="6"/>
  <c r="C26" i="6" s="1"/>
  <c r="D2" i="4"/>
  <c r="A2" i="2"/>
  <c r="A70" i="2"/>
  <c r="A26" i="2"/>
  <c r="A39" i="2"/>
  <c r="C5" i="3"/>
  <c r="C12" i="3"/>
  <c r="B9" i="4"/>
  <c r="A5" i="6" s="1"/>
  <c r="A12" i="2"/>
  <c r="N4" i="5"/>
  <c r="A3" i="2"/>
  <c r="Q4" i="5"/>
  <c r="B40" i="4"/>
  <c r="B52" i="4" s="1"/>
  <c r="A36" i="6" s="1"/>
  <c r="J66" i="6"/>
  <c r="J25" i="6"/>
  <c r="C24" i="3"/>
  <c r="F4" i="5"/>
  <c r="A52" i="2"/>
  <c r="A9" i="2"/>
  <c r="A21" i="2"/>
  <c r="A64" i="2"/>
  <c r="A62" i="2"/>
  <c r="B29" i="3"/>
  <c r="B26" i="4"/>
  <c r="B32" i="4" s="1"/>
  <c r="A19" i="6" s="1"/>
  <c r="C25" i="3"/>
  <c r="B9" i="3"/>
  <c r="J30" i="6"/>
  <c r="B77" i="4"/>
  <c r="A55" i="6" s="1"/>
  <c r="B19" i="3"/>
  <c r="A42" i="2"/>
  <c r="C26" i="3"/>
  <c r="B18" i="3"/>
  <c r="I57" i="6"/>
  <c r="I30" i="6"/>
  <c r="C22" i="3"/>
  <c r="I74" i="4"/>
  <c r="B10" i="3"/>
  <c r="I69" i="6"/>
  <c r="J46" i="6"/>
  <c r="J64" i="6"/>
  <c r="J17" i="6"/>
  <c r="C16" i="3"/>
  <c r="B28" i="4"/>
  <c r="A16" i="6" s="1"/>
  <c r="A34" i="2"/>
  <c r="B24" i="4"/>
  <c r="B2006" i="7"/>
  <c r="A48" i="2"/>
  <c r="A28" i="2"/>
  <c r="B21" i="3"/>
  <c r="C4" i="3"/>
  <c r="A75" i="2"/>
  <c r="A73" i="2"/>
  <c r="I39" i="6"/>
  <c r="J63" i="6"/>
  <c r="J16" i="6"/>
  <c r="C8" i="3"/>
  <c r="B15" i="4"/>
  <c r="A7" i="6" s="1"/>
  <c r="A17" i="2"/>
  <c r="B4" i="4"/>
  <c r="B4" i="5"/>
  <c r="A30" i="2"/>
  <c r="A11" i="2"/>
  <c r="B13" i="3"/>
  <c r="A45" i="2"/>
  <c r="C20" i="3"/>
  <c r="A55" i="2"/>
  <c r="B83" i="4"/>
  <c r="A59" i="6" s="1"/>
  <c r="B45" i="4"/>
  <c r="A30" i="6" s="1"/>
  <c r="E4" i="5"/>
  <c r="X7" i="5"/>
  <c r="G7" i="5"/>
  <c r="J7" i="5"/>
  <c r="G21" i="6"/>
  <c r="H21" i="6" s="1"/>
  <c r="K67" i="6" s="1"/>
  <c r="F26" i="6"/>
  <c r="F67" i="6" s="1"/>
  <c r="B26" i="6"/>
  <c r="G26" i="6" s="1"/>
  <c r="H26" i="6" s="1"/>
  <c r="D26" i="6" s="1"/>
  <c r="B46" i="6"/>
  <c r="G46" i="6" s="1"/>
  <c r="B31" i="6"/>
  <c r="G31" i="6" s="1"/>
  <c r="F36" i="6"/>
  <c r="H36" i="6" s="1"/>
  <c r="F41" i="6"/>
  <c r="H41" i="6" s="1"/>
  <c r="D41" i="6" s="1"/>
  <c r="F46" i="6"/>
  <c r="B43" i="4"/>
  <c r="A28" i="6" s="1"/>
  <c r="G6" i="5"/>
  <c r="G66" i="6"/>
  <c r="E6" i="5"/>
  <c r="G65" i="6"/>
  <c r="G67" i="6"/>
  <c r="H67" i="6" s="1"/>
  <c r="J5" i="5"/>
  <c r="X5" i="5"/>
  <c r="F37" i="6"/>
  <c r="H37" i="6" s="1"/>
  <c r="D37" i="6" s="1"/>
  <c r="H27" i="6"/>
  <c r="D27" i="6" s="1"/>
  <c r="F68" i="6"/>
  <c r="H68" i="6" s="1"/>
  <c r="D68" i="6" s="1"/>
  <c r="F32" i="6"/>
  <c r="H32" i="6" s="1"/>
  <c r="D32" i="6" s="1"/>
  <c r="F52" i="6"/>
  <c r="H52" i="6" s="1"/>
  <c r="D52" i="6" s="1"/>
  <c r="F47" i="6"/>
  <c r="H47" i="6" s="1"/>
  <c r="D47" i="6" s="1"/>
  <c r="F42" i="6"/>
  <c r="H42" i="6" s="1"/>
  <c r="D42" i="6" s="1"/>
  <c r="K68" i="6"/>
  <c r="D17" i="6"/>
  <c r="C52" i="6"/>
  <c r="C32" i="6"/>
  <c r="C17" i="6"/>
  <c r="C47" i="6"/>
  <c r="C22" i="6"/>
  <c r="C27" i="6"/>
  <c r="D21" i="6"/>
  <c r="F51" i="6"/>
  <c r="H51" i="6" s="1"/>
  <c r="D51" i="6" s="1"/>
  <c r="F31" i="6"/>
  <c r="C16" i="6"/>
  <c r="C10" i="6"/>
  <c r="B40" i="6"/>
  <c r="G40" i="6" s="1"/>
  <c r="G20" i="6"/>
  <c r="H20" i="6" s="1"/>
  <c r="B50" i="6"/>
  <c r="G50" i="6" s="1"/>
  <c r="B25" i="6"/>
  <c r="G25" i="6" s="1"/>
  <c r="B45" i="6"/>
  <c r="G45" i="6" s="1"/>
  <c r="B35" i="6"/>
  <c r="G35" i="6" s="1"/>
  <c r="B89" i="4"/>
  <c r="A63" i="6" s="1"/>
  <c r="D15" i="6"/>
  <c r="B30" i="6"/>
  <c r="G30" i="6" s="1"/>
  <c r="B67" i="4"/>
  <c r="A48" i="6" s="1"/>
  <c r="B37" i="4"/>
  <c r="A23" i="6" s="1"/>
  <c r="B55" i="4"/>
  <c r="A38" i="6" s="1"/>
  <c r="B87" i="4"/>
  <c r="A62" i="6" s="1"/>
  <c r="B31" i="4"/>
  <c r="A18" i="6" s="1"/>
  <c r="B81" i="4"/>
  <c r="A58" i="6" s="1"/>
  <c r="B75" i="4"/>
  <c r="A54" i="6" s="1"/>
  <c r="C15" i="6"/>
  <c r="B79" i="4"/>
  <c r="A57" i="6" s="1"/>
  <c r="F25" i="6"/>
  <c r="B19" i="6"/>
  <c r="G14" i="6"/>
  <c r="H14" i="6" s="1"/>
  <c r="B39" i="6"/>
  <c r="G39" i="6" s="1"/>
  <c r="C12" i="6"/>
  <c r="A25" i="6"/>
  <c r="C11" i="6"/>
  <c r="D37" i="4"/>
  <c r="D55" i="4"/>
  <c r="D74" i="4"/>
  <c r="B59" i="4"/>
  <c r="A42" i="6" s="1"/>
  <c r="C9" i="6"/>
  <c r="C8" i="6"/>
  <c r="B63" i="4"/>
  <c r="A45" i="6" s="1"/>
  <c r="B51" i="4"/>
  <c r="A35" i="6" s="1"/>
  <c r="B57" i="4"/>
  <c r="A40" i="6" s="1"/>
  <c r="B35" i="4"/>
  <c r="A22" i="6" s="1"/>
  <c r="G74" i="4"/>
  <c r="D67" i="4"/>
  <c r="D49" i="4"/>
  <c r="D43" i="4"/>
  <c r="G67" i="4"/>
  <c r="D31" i="4"/>
  <c r="C7" i="6"/>
  <c r="G49" i="4"/>
  <c r="G61" i="4"/>
  <c r="G55" i="4"/>
  <c r="C5" i="6"/>
  <c r="B71" i="4"/>
  <c r="A52" i="6" s="1"/>
  <c r="B65" i="4"/>
  <c r="A47" i="6" s="1"/>
  <c r="B53" i="4"/>
  <c r="A37" i="6" s="1"/>
  <c r="C6" i="6"/>
  <c r="C4" i="6"/>
  <c r="D4" i="6"/>
  <c r="G69" i="6" a="1"/>
  <c r="G69" i="6" s="1"/>
  <c r="H69" i="6" s="1"/>
  <c r="G64" i="6"/>
  <c r="G43" i="4"/>
  <c r="G37" i="4"/>
  <c r="S5" i="5"/>
  <c r="S7" i="5"/>
  <c r="B34" i="4" l="1"/>
  <c r="A21" i="6" s="1"/>
  <c r="A14" i="6"/>
  <c r="A24" i="6"/>
  <c r="B56" i="4"/>
  <c r="A39" i="6" s="1"/>
  <c r="B50" i="4"/>
  <c r="A34" i="6" s="1"/>
  <c r="B68" i="4"/>
  <c r="A49" i="6" s="1"/>
  <c r="B70" i="4"/>
  <c r="A51" i="6" s="1"/>
  <c r="B58" i="4"/>
  <c r="A41" i="6" s="1"/>
  <c r="B33" i="4"/>
  <c r="A20" i="6" s="1"/>
  <c r="B64" i="4"/>
  <c r="A46" i="6" s="1"/>
  <c r="A26" i="6"/>
  <c r="H31" i="6"/>
  <c r="C21" i="6"/>
  <c r="H46" i="6"/>
  <c r="D46" i="6" s="1"/>
  <c r="D36" i="6"/>
  <c r="C36" i="6"/>
  <c r="C41" i="6"/>
  <c r="X6" i="5"/>
  <c r="D67" i="6"/>
  <c r="C67" i="6"/>
  <c r="C68" i="6"/>
  <c r="C37" i="6"/>
  <c r="C51" i="6"/>
  <c r="D20" i="6"/>
  <c r="K66" i="6"/>
  <c r="C20" i="6"/>
  <c r="F50" i="6"/>
  <c r="H50" i="6" s="1"/>
  <c r="F45" i="6"/>
  <c r="H45" i="6" s="1"/>
  <c r="H25" i="6"/>
  <c r="F30" i="6"/>
  <c r="H30" i="6" s="1"/>
  <c r="F35" i="6"/>
  <c r="H35" i="6" s="1"/>
  <c r="F40" i="6"/>
  <c r="H40" i="6" s="1"/>
  <c r="F66" i="6"/>
  <c r="H66" i="6" s="1"/>
  <c r="D14" i="6"/>
  <c r="F24" i="6"/>
  <c r="G19" i="6"/>
  <c r="H19" i="6" s="1"/>
  <c r="B29" i="6"/>
  <c r="G29" i="6" s="1"/>
  <c r="B44" i="6"/>
  <c r="G44" i="6" s="1"/>
  <c r="B24" i="6"/>
  <c r="G24" i="6" s="1"/>
  <c r="C14" i="6"/>
  <c r="B49" i="6"/>
  <c r="G49" i="6" s="1"/>
  <c r="B34" i="6"/>
  <c r="G34" i="6" s="1"/>
  <c r="H64" i="6"/>
  <c r="B64" i="6"/>
  <c r="S6" i="5"/>
  <c r="T7" i="5"/>
  <c r="T5" i="5"/>
  <c r="D31" i="6" l="1"/>
  <c r="C31" i="6"/>
  <c r="C46" i="6"/>
  <c r="D45" i="6"/>
  <c r="C45" i="6"/>
  <c r="D50" i="6"/>
  <c r="C50" i="6"/>
  <c r="D35" i="6"/>
  <c r="C35" i="6"/>
  <c r="D25" i="6"/>
  <c r="C25" i="6"/>
  <c r="D66" i="6"/>
  <c r="C66" i="6"/>
  <c r="D40" i="6"/>
  <c r="C40" i="6"/>
  <c r="D30" i="6"/>
  <c r="C30" i="6"/>
  <c r="F49" i="6"/>
  <c r="H49" i="6" s="1"/>
  <c r="H24" i="6"/>
  <c r="F44" i="6"/>
  <c r="H44" i="6" s="1"/>
  <c r="F29" i="6"/>
  <c r="H29" i="6" s="1"/>
  <c r="F34" i="6"/>
  <c r="H34" i="6" s="1"/>
  <c r="F54" i="6"/>
  <c r="F39" i="6"/>
  <c r="H39" i="6" s="1"/>
  <c r="F65" i="6"/>
  <c r="D19" i="6"/>
  <c r="C19" i="6"/>
  <c r="K65" i="6"/>
  <c r="D64" i="6"/>
  <c r="C64" i="6"/>
  <c r="T6" i="5"/>
  <c r="F63" i="6" l="1"/>
  <c r="H63" i="6" s="1"/>
  <c r="F55" i="6"/>
  <c r="H54" i="6"/>
  <c r="F59" i="6"/>
  <c r="H59" i="6" s="1"/>
  <c r="F58" i="6"/>
  <c r="H58" i="6" s="1"/>
  <c r="F62" i="6"/>
  <c r="H62" i="6" s="1"/>
  <c r="F60" i="6"/>
  <c r="H60" i="6" s="1"/>
  <c r="F57" i="6"/>
  <c r="H57" i="6" s="1"/>
  <c r="D24" i="6"/>
  <c r="C24" i="6"/>
  <c r="D49" i="6"/>
  <c r="C49" i="6"/>
  <c r="H65" i="6"/>
  <c r="C2" i="6"/>
  <c r="B2" i="6"/>
  <c r="D34" i="6"/>
  <c r="C34" i="6"/>
  <c r="D29" i="6"/>
  <c r="C29" i="6"/>
  <c r="D44" i="6"/>
  <c r="C44" i="6"/>
  <c r="D39" i="6"/>
  <c r="C39" i="6"/>
  <c r="D62" i="6" l="1"/>
  <c r="C62" i="6"/>
  <c r="D65" i="6"/>
  <c r="C65" i="6"/>
  <c r="D54" i="6"/>
  <c r="C54" i="6"/>
  <c r="D63" i="6"/>
  <c r="C63" i="6"/>
  <c r="D57" i="6"/>
  <c r="C57" i="6"/>
  <c r="D58" i="6"/>
  <c r="C58" i="6"/>
  <c r="D59" i="6"/>
  <c r="C59" i="6"/>
  <c r="F56" i="6"/>
  <c r="H56" i="6" s="1"/>
  <c r="H55" i="6"/>
  <c r="D60" i="6"/>
  <c r="C60"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<sst xmlns="http://schemas.openxmlformats.org/spreadsheetml/2006/main" count="22336" uniqueCount="15824">
  <si>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</si>
  <si>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</si>
  <si>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</si>
  <si>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</si>
  <si>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</si>
  <si>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</si>
  <si>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</si>
  <si>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</si>
  <si>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</si>
  <si>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</si>
  <si>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</si>
  <si>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</si>
  <si>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</si>
  <si>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</si>
  <si>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</si>
  <si>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</si>
  <si>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</si>
  <si>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</si>
  <si>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</si>
  <si>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</si>
  <si>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</si>
  <si>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</si>
  <si>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</si>
  <si>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</si>
  <si>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</si>
  <si>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</si>
  <si>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</si>
  <si>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</si>
  <si>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</si>
  <si>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</si>
  <si>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</si>
  <si>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</si>
  <si>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</si>
  <si>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</si>
  <si>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</si>
  <si>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</si>
  <si>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</si>
  <si>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</si>
  <si>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</si>
  <si>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</si>
  <si>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</si>
  <si>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</si>
  <si>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</si>
  <si>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</si>
  <si>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</si>
  <si>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</si>
  <si>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</si>
  <si>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</si>
  <si>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</si>
  <si>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</si>
  <si>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</si>
  <si>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</si>
  <si>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</si>
  <si>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</si>
  <si>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</si>
  <si>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</si>
  <si>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</si>
  <si>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</si>
  <si>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</si>
  <si>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</si>
  <si>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</si>
  <si>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</si>
  <si>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</si>
  <si>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</si>
  <si>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</si>
  <si>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</si>
  <si>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</si>
  <si>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</si>
  <si>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</si>
  <si>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</si>
  <si>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</si>
  <si>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</si>
  <si>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</si>
  <si>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</si>
  <si>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</si>
  <si>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</si>
  <si>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</si>
  <si>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</si>
  <si>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</si>
  <si>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</si>
  <si>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</si>
  <si>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</si>
  <si>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</si>
  <si>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</si>
  <si>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</si>
  <si>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</si>
  <si>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</si>
  <si>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</si>
  <si>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</si>
  <si>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</si>
  <si>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</si>
  <si>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</si>
  <si>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</si>
  <si>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</si>
  <si>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</si>
  <si>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</si>
  <si>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</si>
  <si>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</si>
  <si>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</si>
  <si>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</si>
  <si>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</si>
  <si>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</si>
  <si>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</si>
  <si>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</si>
  <si>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</si>
  <si>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</si>
  <si>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</si>
  <si>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</si>
  <si>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</si>
  <si>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</si>
  <si>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</si>
  <si>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</si>
  <si>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</si>
  <si>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</si>
  <si>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</si>
  <si>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</si>
  <si>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</si>
  <si>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</si>
  <si>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</si>
  <si>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</si>
  <si>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</si>
  <si>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</si>
  <si>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</si>
  <si>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</si>
  <si>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</si>
  <si>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</si>
  <si>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</si>
  <si>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</si>
  <si>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</si>
  <si>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</si>
  <si>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</si>
  <si>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</si>
  <si>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</si>
  <si>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</si>
  <si>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</si>
  <si>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</si>
  <si>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</si>
  <si>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</si>
  <si>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</si>
  <si>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</si>
  <si>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</si>
  <si>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</si>
  <si>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</si>
  <si>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</si>
  <si>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</si>
  <si>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</si>
  <si>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</si>
  <si>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</si>
  <si>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</si>
  <si>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</si>
  <si>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</si>
  <si>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</si>
  <si>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</si>
  <si>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</si>
  <si>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</si>
  <si>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</si>
  <si>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</si>
  <si>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</si>
  <si>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</si>
  <si>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</si>
  <si>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</si>
  <si>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</si>
  <si>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</si>
  <si>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</si>
  <si>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</si>
  <si>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</si>
  <si>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</si>
  <si>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</si>
  <si>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</si>
  <si>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</si>
  <si>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</si>
  <si>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</si>
  <si>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</si>
  <si>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</si>
  <si>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</si>
  <si>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</si>
  <si>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</si>
  <si>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</si>
  <si>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</si>
  <si>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</si>
  <si>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</si>
  <si>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</si>
  <si>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</si>
  <si>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</si>
  <si>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</si>
  <si>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</si>
  <si>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</si>
  <si>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</si>
  <si>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</si>
  <si>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</si>
  <si>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</si>
  <si>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</si>
  <si>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</si>
  <si>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</si>
  <si>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</si>
  <si>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</si>
  <si>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</si>
  <si>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</si>
  <si>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</si>
  <si>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</si>
  <si>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</si>
  <si>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</si>
  <si>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</si>
  <si>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</si>
  <si>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</si>
  <si>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</si>
  <si>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</si>
  <si>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</si>
  <si>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</si>
  <si>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</si>
  <si>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</si>
  <si>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</si>
  <si>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</si>
  <si>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</si>
  <si>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</si>
  <si>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</si>
  <si>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</si>
  <si>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</si>
  <si>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</si>
  <si>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</si>
  <si>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</si>
  <si>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</si>
  <si>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</si>
  <si>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</si>
  <si>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</si>
  <si>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</si>
  <si>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</si>
  <si>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</si>
  <si>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</si>
  <si>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</si>
  <si>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</si>
  <si>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</si>
  <si>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</si>
  <si>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</si>
  <si>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</si>
  <si>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</si>
  <si>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</si>
  <si>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</si>
  <si>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</si>
  <si>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</si>
  <si>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</si>
  <si>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</si>
  <si>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</si>
  <si>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</si>
  <si>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</si>
  <si>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</si>
  <si>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</si>
  <si>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</si>
  <si>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</si>
  <si>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</si>
  <si>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</si>
  <si>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</si>
  <si>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</si>
  <si>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</si>
  <si>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</si>
  <si>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</si>
  <si>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</si>
  <si>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</si>
  <si>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</si>
  <si>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</si>
  <si>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</si>
  <si>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</si>
  <si>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</si>
  <si>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</si>
  <si>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</si>
  <si>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</si>
  <si>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</si>
  <si>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</si>
  <si>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</si>
  <si>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</si>
  <si>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</si>
  <si>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</si>
  <si>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</si>
  <si>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</si>
  <si>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</si>
  <si>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</si>
  <si>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</si>
  <si>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</si>
  <si>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</si>
  <si>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</si>
  <si>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</si>
  <si>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</si>
  <si>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</si>
  <si>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</si>
  <si>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</si>
  <si>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</si>
  <si>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</si>
  <si>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</si>
  <si>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</si>
  <si>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</si>
  <si>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</si>
  <si>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</si>
  <si>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</si>
  <si>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</si>
  <si>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</si>
  <si>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</si>
  <si>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</si>
  <si>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</si>
  <si>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</si>
  <si>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</si>
  <si>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</si>
  <si>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</si>
  <si>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</si>
  <si>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</si>
  <si>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</si>
  <si>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</si>
  <si>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</si>
  <si>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</si>
  <si>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</si>
  <si>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</si>
  <si>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</si>
  <si>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</si>
  <si>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</si>
  <si>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</si>
  <si>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</si>
  <si>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</si>
  <si>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</si>
  <si>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</si>
  <si>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</si>
  <si>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</si>
  <si>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</si>
  <si>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</si>
  <si>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</si>
  <si>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</si>
  <si>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</si>
  <si>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</si>
  <si>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</si>
  <si>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</si>
  <si>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</si>
  <si>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</si>
  <si>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</si>
  <si>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</si>
  <si>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</si>
  <si>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</si>
  <si>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</si>
  <si>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</si>
  <si>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</si>
  <si>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</si>
  <si>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</si>
  <si>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</si>
  <si>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</si>
  <si>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</si>
  <si>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</si>
  <si>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</si>
  <si>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</si>
  <si>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</si>
  <si>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</si>
  <si>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</si>
  <si>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</si>
  <si>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</si>
  <si>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</si>
  <si>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</si>
  <si>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</si>
  <si>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</si>
  <si>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</si>
  <si>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</si>
  <si>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</si>
  <si>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</si>
  <si>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</si>
  <si>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</si>
  <si>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</si>
  <si>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</si>
  <si>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</si>
  <si>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</si>
  <si>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</si>
  <si>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</si>
  <si>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</si>
  <si>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</si>
  <si>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</si>
  <si>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</si>
  <si>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</si>
  <si>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</si>
  <si>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</si>
  <si>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</si>
  <si>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</si>
  <si>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</si>
  <si>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</si>
  <si>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</si>
  <si>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</si>
  <si>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</si>
  <si>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</si>
  <si>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</si>
  <si>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</si>
  <si>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</si>
  <si>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</si>
  <si>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</si>
  <si>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</si>
  <si>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</si>
  <si>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</si>
  <si>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</si>
  <si>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</si>
  <si>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</si>
  <si>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</si>
  <si>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</si>
  <si>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</si>
  <si>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</si>
  <si>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</si>
  <si>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</si>
  <si>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</si>
  <si>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</si>
  <si>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</si>
  <si>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</si>
  <si>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</si>
  <si>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</si>
  <si>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</si>
  <si>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</si>
  <si>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</si>
  <si>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</si>
  <si>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</si>
  <si>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</si>
  <si>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</si>
  <si>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</si>
  <si>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</si>
  <si>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</si>
  <si>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</si>
  <si>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</si>
  <si>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</si>
  <si>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</si>
  <si>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</si>
  <si>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</si>
  <si>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</si>
  <si>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</si>
  <si>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</si>
  <si>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</si>
  <si>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</si>
  <si>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</si>
  <si>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</si>
  <si>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</si>
  <si>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</si>
  <si>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</si>
  <si>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</si>
  <si>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</si>
  <si>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</si>
  <si>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</si>
  <si>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</si>
  <si>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</si>
  <si>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</si>
  <si>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</si>
  <si>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</si>
  <si>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</si>
  <si>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</si>
  <si>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</si>
  <si>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</si>
  <si>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</si>
  <si>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</si>
  <si>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</si>
  <si>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</si>
  <si>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</si>
  <si>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</si>
  <si>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</si>
  <si>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</si>
  <si>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</si>
  <si>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</si>
  <si>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</si>
  <si>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</si>
  <si>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</si>
  <si>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</si>
  <si>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</si>
  <si>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</si>
  <si>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</si>
  <si>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</si>
  <si>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</si>
  <si>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</si>
  <si>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</si>
  <si>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</si>
  <si>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</si>
  <si>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</si>
  <si>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</si>
  <si>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</si>
  <si>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</si>
  <si>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</si>
  <si>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</si>
  <si>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</si>
  <si>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</si>
  <si>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</si>
  <si>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</si>
  <si>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</si>
  <si>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</si>
  <si>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</si>
  <si>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</si>
  <si>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</si>
  <si>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</si>
  <si>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</si>
  <si>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</si>
  <si>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</si>
  <si>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</si>
  <si>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</si>
  <si>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</si>
  <si>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</si>
  <si>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</si>
  <si>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</si>
  <si>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</si>
  <si>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</si>
  <si>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</si>
  <si>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</si>
  <si>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</si>
  <si>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</si>
  <si>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</si>
  <si>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</si>
  <si>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</si>
  <si>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</si>
  <si>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</si>
  <si>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</si>
  <si>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</si>
  <si>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</si>
  <si>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</si>
  <si>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</si>
  <si>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</si>
  <si>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</si>
  <si>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</si>
  <si>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</si>
  <si>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</si>
  <si>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</si>
  <si>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</si>
  <si>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</si>
  <si>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</si>
  <si>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</si>
  <si>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</si>
  <si>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</si>
  <si>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</si>
  <si>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</si>
  <si>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</si>
  <si>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</si>
  <si>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</si>
  <si>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</si>
  <si>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</si>
  <si>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</si>
  <si>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</si>
  <si>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</si>
  <si>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</si>
  <si>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</si>
  <si>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</si>
  <si>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</si>
  <si>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</si>
  <si>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</si>
  <si>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</si>
  <si>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</si>
  <si>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</si>
  <si>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</si>
  <si>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</si>
  <si>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</si>
  <si>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</si>
  <si>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</si>
  <si>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</si>
  <si>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</si>
  <si>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</si>
  <si>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</si>
  <si>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</si>
  <si>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</si>
  <si>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</si>
  <si>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</si>
  <si>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</si>
  <si>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</si>
  <si>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</si>
  <si>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</si>
  <si>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</si>
  <si>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</si>
  <si>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</si>
  <si>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</si>
  <si>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</si>
  <si>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</si>
  <si>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</si>
  <si>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</si>
  <si>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</si>
  <si>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</si>
  <si>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</si>
  <si>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</si>
  <si>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</si>
  <si>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</si>
  <si>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</si>
  <si>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</si>
  <si>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</si>
  <si>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</si>
  <si>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</si>
  <si>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</si>
  <si>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</si>
  <si>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</si>
  <si>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</si>
  <si>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</si>
  <si>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</si>
  <si>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</si>
  <si>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</si>
  <si>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</si>
  <si>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</si>
  <si>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</si>
  <si>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</si>
  <si>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</si>
  <si>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</si>
  <si>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</si>
  <si>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</si>
  <si>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</si>
  <si>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</si>
  <si>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</si>
  <si>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</si>
  <si>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</si>
  <si>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</si>
  <si>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</si>
  <si>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</si>
  <si>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</si>
  <si>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</si>
  <si>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</si>
  <si>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</si>
  <si>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</si>
  <si>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</si>
  <si>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</si>
  <si>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</si>
  <si>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</si>
  <si>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</si>
  <si>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</si>
  <si>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</si>
  <si>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</si>
  <si>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</si>
  <si>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</si>
  <si>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</si>
  <si>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</si>
  <si>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</si>
  <si>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</si>
  <si>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</si>
  <si>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</si>
  <si>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</si>
  <si>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</si>
  <si>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</si>
  <si>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</si>
  <si>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</si>
  <si>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</si>
  <si>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</si>
  <si>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</si>
  <si>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</si>
  <si>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</si>
  <si>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</si>
  <si>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</si>
  <si>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</si>
  <si>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</si>
  <si>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</si>
  <si>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</si>
  <si>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</si>
  <si>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</si>
  <si>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</si>
  <si>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</si>
  <si>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</si>
  <si>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</si>
  <si>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</si>
  <si>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</si>
  <si>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</si>
  <si>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</si>
  <si>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</si>
  <si>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</si>
  <si>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</si>
  <si>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</si>
  <si>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</si>
  <si>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</si>
  <si>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</si>
  <si>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</si>
  <si>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</si>
  <si>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</si>
  <si>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</si>
  <si>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</si>
  <si>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</si>
  <si>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</si>
  <si>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</si>
  <si>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</si>
  <si>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</si>
  <si>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</si>
  <si>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</si>
  <si>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</si>
  <si>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</si>
  <si>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</si>
  <si>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</si>
  <si>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</si>
  <si>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</si>
  <si>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</si>
  <si>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</si>
  <si>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</si>
  <si>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</si>
  <si>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</si>
  <si>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</si>
  <si>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</si>
  <si>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</si>
  <si>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</si>
  <si>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</si>
  <si>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</si>
  <si>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</si>
  <si>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</si>
  <si>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</si>
  <si>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</si>
  <si>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</si>
  <si>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</si>
  <si>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</si>
  <si>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</si>
  <si>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</si>
  <si>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</si>
  <si>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</si>
  <si>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</si>
  <si>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</si>
  <si>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</si>
  <si>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</si>
  <si>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</si>
  <si>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</si>
  <si>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</si>
  <si>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</si>
  <si>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</si>
  <si>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</si>
  <si>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</si>
  <si>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</si>
  <si>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</si>
  <si>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</si>
  <si>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</si>
  <si>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</si>
  <si>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</si>
  <si>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</si>
  <si>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</si>
  <si>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</si>
  <si>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</si>
  <si>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</si>
  <si>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</si>
  <si>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</si>
  <si>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</si>
  <si>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</si>
  <si>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</si>
  <si>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</si>
  <si>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</si>
  <si>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</si>
  <si>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</si>
  <si>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</si>
  <si>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</si>
  <si>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</si>
  <si>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</si>
  <si>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</si>
  <si>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</si>
  <si>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</si>
  <si>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</si>
  <si>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</si>
  <si>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</si>
  <si>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</si>
  <si>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</si>
  <si>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</si>
  <si>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</si>
  <si>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</si>
  <si>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</si>
  <si>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</si>
  <si>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</si>
  <si>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</si>
  <si>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</si>
  <si>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</si>
  <si>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</si>
  <si>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</si>
  <si>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</si>
  <si>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</si>
  <si>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</si>
  <si>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</si>
  <si>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</si>
  <si>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</si>
  <si>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</si>
  <si>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</si>
  <si>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</si>
  <si>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</si>
  <si>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</si>
  <si>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</si>
  <si>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</si>
  <si>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</si>
  <si>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</si>
  <si>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</si>
  <si>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</si>
  <si>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</si>
  <si>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</si>
  <si>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</si>
  <si>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</si>
  <si>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</si>
  <si>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</si>
  <si>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</si>
  <si>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</si>
  <si>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</si>
  <si>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</si>
  <si>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</si>
  <si>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</si>
  <si>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</si>
  <si>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</si>
  <si>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</si>
  <si>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</si>
  <si>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</si>
  <si>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</si>
  <si>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</si>
  <si>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</si>
  <si>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</si>
  <si>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</si>
  <si>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</si>
  <si>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</si>
  <si>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</si>
  <si>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</si>
  <si>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</si>
  <si>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</si>
  <si>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</si>
  <si>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</si>
  <si>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</si>
  <si>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</si>
  <si>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</si>
  <si>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</si>
  <si>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</si>
  <si>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</si>
  <si>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</si>
  <si>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</si>
  <si>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</si>
  <si>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</si>
  <si>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</si>
  <si>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</si>
  <si>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</si>
  <si>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</si>
  <si>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</si>
  <si>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</si>
  <si>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</si>
  <si>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</si>
  <si>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</si>
  <si>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</si>
  <si>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</si>
  <si>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</si>
  <si>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</si>
  <si>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</si>
  <si>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</si>
  <si>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</si>
  <si>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</si>
  <si>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</si>
  <si>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</si>
  <si>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</si>
  <si>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</si>
  <si>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</si>
  <si>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</si>
  <si>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</si>
  <si>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</si>
  <si>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</si>
  <si>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</si>
  <si>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</si>
  <si>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</si>
  <si>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</si>
  <si>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</si>
  <si>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</si>
  <si>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</si>
  <si>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</si>
  <si>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</si>
  <si>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</si>
  <si>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</si>
  <si>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</si>
  <si>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</si>
  <si>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</si>
  <si>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</si>
  <si>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</si>
  <si>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</si>
  <si>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</si>
  <si>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</si>
  <si>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</si>
  <si>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</si>
  <si>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</si>
  <si>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</si>
  <si>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</si>
  <si>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</si>
  <si>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</si>
  <si>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</si>
  <si>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</si>
  <si>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</si>
  <si>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</si>
  <si>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</si>
  <si>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</si>
  <si>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</si>
  <si>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</si>
  <si>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</si>
  <si>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</si>
  <si>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</si>
  <si>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</si>
  <si>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</si>
  <si>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</si>
  <si>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</si>
  <si>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</si>
  <si>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</si>
  <si>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</si>
  <si>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</si>
  <si>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</si>
  <si>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</si>
  <si>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</si>
  <si>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</si>
  <si>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</si>
  <si>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</si>
  <si>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</si>
  <si>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</si>
  <si>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</si>
  <si>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</si>
  <si>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</si>
  <si>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</si>
  <si>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</si>
  <si>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</si>
  <si>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</si>
  <si>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</si>
  <si>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</si>
  <si>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</si>
  <si>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</si>
  <si>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</si>
  <si>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</si>
  <si>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</si>
  <si>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</si>
  <si>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</si>
  <si>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</si>
  <si>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</si>
  <si>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</si>
  <si>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</si>
  <si>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</si>
  <si>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</si>
  <si>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</si>
  <si>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</si>
  <si>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</si>
  <si>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</si>
  <si>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</si>
  <si>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</si>
  <si>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</si>
  <si>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</si>
  <si>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</si>
  <si>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</si>
  <si>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</si>
  <si>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</si>
  <si>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</si>
  <si>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</si>
  <si>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</si>
  <si>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</si>
  <si>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</si>
  <si>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</si>
  <si>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</si>
  <si>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</si>
  <si>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</si>
  <si>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</si>
  <si>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</si>
  <si>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</si>
  <si>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</si>
  <si>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</si>
  <si>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</si>
  <si>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</si>
  <si>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</si>
  <si>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</si>
  <si>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</si>
  <si>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</si>
  <si>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</si>
  <si>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</si>
  <si>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</si>
  <si>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</si>
  <si>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</si>
  <si>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</si>
  <si>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</si>
  <si>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</si>
  <si>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</si>
  <si>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</si>
  <si>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</si>
  <si>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</si>
  <si>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</si>
  <si>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</si>
  <si>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</si>
  <si>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</si>
  <si>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</si>
  <si>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</si>
  <si>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</si>
  <si>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</si>
  <si>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</si>
  <si>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</si>
  <si>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</si>
  <si>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</si>
  <si>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</si>
  <si>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</si>
  <si>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</si>
  <si>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</si>
  <si>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</si>
  <si>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</si>
  <si>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</si>
  <si>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</si>
  <si>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</si>
  <si>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</si>
  <si>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</si>
  <si>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</si>
  <si>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</si>
  <si>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</si>
  <si>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</si>
  <si>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</si>
  <si>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</si>
  <si>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</si>
  <si>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</si>
  <si>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</si>
  <si>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</si>
  <si>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</si>
  <si>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</si>
  <si>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</si>
  <si>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</si>
  <si>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</si>
  <si>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</si>
  <si>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</si>
  <si>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</si>
  <si>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</si>
  <si>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</si>
  <si>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</si>
  <si>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</si>
  <si>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</si>
  <si>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</si>
  <si>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</si>
  <si>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</si>
  <si>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</si>
  <si>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</si>
  <si>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</si>
  <si>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</si>
  <si>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</si>
  <si>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</si>
  <si>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</si>
  <si>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</si>
  <si>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</si>
  <si>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</si>
  <si>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</si>
  <si>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</si>
  <si>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</si>
  <si>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</si>
  <si>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</si>
  <si>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</si>
  <si>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</si>
  <si>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</si>
  <si>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</si>
  <si>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</si>
  <si>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</si>
  <si>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</si>
  <si>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</si>
  <si>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</si>
  <si>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</si>
  <si>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</si>
  <si>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</si>
  <si>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</si>
  <si>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</si>
  <si>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</si>
  <si>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</si>
  <si>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</si>
  <si>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</si>
  <si>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</si>
  <si>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</si>
  <si>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</si>
  <si>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</si>
  <si>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</si>
  <si>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</si>
  <si>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</si>
  <si>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</si>
  <si>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</si>
  <si>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</si>
  <si>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</si>
  <si>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</si>
  <si>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</si>
  <si>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</si>
  <si>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</si>
  <si>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</si>
  <si>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</si>
  <si>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</si>
  <si>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</si>
  <si>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</si>
  <si>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</si>
  <si>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</si>
  <si>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</si>
  <si>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</si>
  <si>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</si>
  <si>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</si>
  <si>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</si>
  <si>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</si>
  <si>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</si>
  <si>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</si>
  <si>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</si>
  <si>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</si>
  <si>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</si>
  <si>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</si>
  <si>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</si>
  <si>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</si>
  <si>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</si>
  <si>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</si>
  <si>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</si>
  <si>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</si>
  <si>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</si>
  <si>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</si>
  <si>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</si>
  <si>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</si>
  <si>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</si>
  <si>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</si>
  <si>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</si>
  <si>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</si>
  <si>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</si>
  <si>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</si>
  <si>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</si>
  <si>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</si>
  <si>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</si>
  <si>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</si>
  <si>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</si>
  <si>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</si>
  <si>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</si>
  <si>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</si>
  <si>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</si>
  <si>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</si>
  <si>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</si>
  <si>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</si>
  <si>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</si>
  <si>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</si>
  <si>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</si>
  <si>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</si>
  <si>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</si>
  <si>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</si>
  <si>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</si>
  <si>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</si>
  <si>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</si>
  <si>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</si>
  <si>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</si>
  <si>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</si>
  <si>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</si>
  <si>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</si>
  <si>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</si>
  <si>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</si>
  <si>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</si>
  <si>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</si>
  <si>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</si>
  <si>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</si>
  <si>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</si>
  <si>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</si>
  <si>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</si>
  <si>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</si>
  <si>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</si>
  <si>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</si>
  <si>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</si>
  <si>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</si>
  <si>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</si>
  <si>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</si>
  <si>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</si>
  <si>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</si>
  <si>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</si>
  <si>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</si>
  <si>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</si>
  <si>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</si>
  <si>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</si>
  <si>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</si>
  <si>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</si>
  <si>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</si>
  <si>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</si>
  <si>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</si>
  <si>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</si>
  <si>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</si>
  <si>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</si>
  <si>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</si>
  <si>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</si>
  <si>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</si>
  <si>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</si>
  <si>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</si>
  <si>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</si>
  <si>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</si>
  <si>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</si>
  <si>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</si>
  <si>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</si>
  <si>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</si>
  <si>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</si>
  <si>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</si>
  <si>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</si>
  <si>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</si>
  <si>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</si>
  <si>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</si>
  <si>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</si>
  <si>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</si>
  <si>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</si>
  <si>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</si>
  <si>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</si>
  <si>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</si>
  <si>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</si>
  <si>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</si>
  <si>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</si>
  <si>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</si>
  <si>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</si>
  <si>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</si>
  <si>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</si>
  <si>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</si>
  <si>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</si>
  <si>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</si>
  <si>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</si>
  <si>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</si>
  <si>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</si>
  <si>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</si>
  <si>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</si>
  <si>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</si>
  <si>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</si>
  <si>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</si>
  <si>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</si>
  <si>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</si>
  <si>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</si>
  <si>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</si>
  <si>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</si>
  <si>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</si>
  <si>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</si>
  <si>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</si>
  <si>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</si>
  <si>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</si>
  <si>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</si>
  <si>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</si>
  <si>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</si>
  <si>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</si>
  <si>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</si>
  <si>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</si>
  <si>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</si>
  <si>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</si>
  <si>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</si>
  <si>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</si>
  <si>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</si>
  <si>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</si>
  <si>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</si>
  <si>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</si>
  <si>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</si>
  <si>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</si>
  <si>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</si>
  <si>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</si>
  <si>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</si>
  <si>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</si>
  <si>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</si>
  <si>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</si>
  <si>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</si>
  <si>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</si>
  <si>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</si>
  <si>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</si>
  <si>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</si>
  <si>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</si>
  <si>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</si>
  <si>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</si>
  <si>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</si>
  <si>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</si>
  <si>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</si>
  <si>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</si>
  <si>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</si>
  <si>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</si>
  <si>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</si>
  <si>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</si>
  <si>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</si>
  <si>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</si>
  <si>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</si>
  <si>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</si>
  <si>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</si>
  <si>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</si>
  <si>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</si>
  <si>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</si>
  <si>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</si>
  <si>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</si>
  <si>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</si>
  <si>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</si>
  <si>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</si>
  <si>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</si>
  <si>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</si>
  <si>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</si>
  <si>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</si>
  <si>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</si>
  <si>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</si>
  <si>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</si>
  <si>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</si>
  <si>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</si>
  <si>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</si>
  <si>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</si>
  <si>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</si>
  <si>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</si>
  <si>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</si>
  <si>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</si>
  <si>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</si>
  <si>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</si>
  <si>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</si>
  <si>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</si>
  <si>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</si>
  <si>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</si>
  <si>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</si>
  <si>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</si>
  <si>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</si>
  <si>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</si>
  <si>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</si>
  <si>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</si>
  <si>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</si>
  <si>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</si>
  <si>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</si>
  <si>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</si>
  <si>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</si>
  <si>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</si>
  <si>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</si>
  <si>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</si>
  <si>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</si>
  <si>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</si>
  <si>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</si>
  <si>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</si>
  <si>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</si>
  <si>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</si>
  <si>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</si>
  <si>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</si>
  <si>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</si>
  <si>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</si>
  <si>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</si>
  <si>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</si>
  <si>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</si>
  <si>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</si>
  <si>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</si>
  <si>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</si>
  <si>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</si>
  <si>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</si>
  <si>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</si>
  <si>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</si>
  <si>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</si>
  <si>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</si>
  <si>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</si>
  <si>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</si>
  <si>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</si>
  <si>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</si>
  <si>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</si>
  <si>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</si>
  <si>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</si>
  <si>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</si>
  <si>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</si>
  <si>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</si>
  <si>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</si>
  <si>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</si>
  <si>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</si>
  <si>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</si>
  <si>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</si>
  <si>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</si>
  <si>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</si>
  <si>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</si>
  <si>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</si>
  <si>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</si>
  <si>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</si>
  <si>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</si>
  <si>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</si>
  <si>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</si>
  <si>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</si>
  <si>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</si>
  <si>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</si>
  <si>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</si>
  <si>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</si>
  <si>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</si>
  <si>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</si>
  <si>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</si>
  <si>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</si>
  <si>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</si>
  <si>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</si>
  <si>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</si>
  <si>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</si>
  <si>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</si>
  <si>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</si>
  <si>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</si>
  <si>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</si>
  <si>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</si>
  <si>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</si>
  <si>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</si>
  <si>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</si>
  <si>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</si>
  <si>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</si>
  <si>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</si>
  <si>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</si>
  <si>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</si>
  <si>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</si>
  <si>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</si>
  <si>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</si>
  <si>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</si>
  <si>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</si>
  <si>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</si>
  <si>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</si>
  <si>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</si>
  <si>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</si>
  <si>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</si>
  <si>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</si>
  <si>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</si>
  <si>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</si>
  <si>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</si>
  <si>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</si>
  <si>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</si>
  <si>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</si>
  <si>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</si>
  <si>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</si>
  <si>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</si>
  <si>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</si>
  <si>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</si>
  <si>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</si>
  <si>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</si>
  <si>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</si>
  <si>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</si>
  <si>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</si>
  <si>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</si>
  <si>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</si>
  <si>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</si>
  <si>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</si>
  <si>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</si>
  <si>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</si>
  <si>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</si>
  <si>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</si>
  <si>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</si>
  <si>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</si>
  <si>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</si>
  <si>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</si>
  <si>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</si>
  <si>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</si>
  <si>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</si>
  <si>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</si>
  <si>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</si>
  <si>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</si>
  <si>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</si>
  <si>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</si>
  <si>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</si>
  <si>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</si>
  <si>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</si>
  <si>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</si>
  <si>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</si>
  <si>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</si>
  <si>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</si>
  <si>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</si>
  <si>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</si>
  <si>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</si>
  <si>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</si>
  <si>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</si>
  <si>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</si>
  <si>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</si>
  <si>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</si>
  <si>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</si>
  <si>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</si>
  <si>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</si>
  <si>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</si>
  <si>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</si>
  <si>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</si>
  <si>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</si>
  <si>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</si>
  <si>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</si>
  <si>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</si>
  <si>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</si>
  <si>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</si>
  <si>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</si>
  <si>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</si>
  <si>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</si>
  <si>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</si>
  <si>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</si>
  <si>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</si>
  <si>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</si>
  <si>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</si>
  <si>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</si>
  <si>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</si>
  <si>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</si>
  <si>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</si>
  <si>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</si>
  <si>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</si>
  <si>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</si>
  <si>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</si>
  <si>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</si>
  <si>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</si>
  <si>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</si>
  <si>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</si>
  <si>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</si>
  <si>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</si>
  <si>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</si>
  <si>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</si>
  <si>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</si>
  <si>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</si>
  <si>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</si>
  <si>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</si>
  <si>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</si>
  <si>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</si>
  <si>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</si>
  <si>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</si>
  <si>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</si>
  <si>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</si>
  <si>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</si>
  <si>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</si>
  <si>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</si>
  <si>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</si>
  <si>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</si>
  <si>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</si>
  <si>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</si>
  <si>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</si>
  <si>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</si>
  <si>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</si>
  <si>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</si>
  <si>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</si>
  <si>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</si>
  <si>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</si>
  <si>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</si>
  <si>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</si>
  <si>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</si>
  <si>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</si>
  <si>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</si>
  <si>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</si>
  <si>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</si>
  <si>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</si>
  <si>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</si>
  <si>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</si>
  <si>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</si>
  <si>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</si>
  <si>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</si>
  <si>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</si>
  <si>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</si>
  <si>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</si>
  <si>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</si>
  <si>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</si>
  <si>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</si>
  <si>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</si>
  <si>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</si>
  <si>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</si>
  <si>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</si>
  <si>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</si>
  <si>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</si>
  <si>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</si>
  <si>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</si>
  <si>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</si>
  <si>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</si>
  <si>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</si>
  <si>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</si>
  <si>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</si>
  <si>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</si>
  <si>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</si>
  <si>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</si>
  <si>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</si>
  <si>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</si>
  <si>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</si>
  <si>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</si>
  <si>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</si>
  <si>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</si>
  <si>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</si>
  <si>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</si>
  <si>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</si>
  <si>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</si>
  <si>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</si>
  <si>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</si>
  <si>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</si>
  <si>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</si>
  <si>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</si>
  <si>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</si>
  <si>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</si>
  <si>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</si>
  <si>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</si>
  <si>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</si>
  <si>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</si>
  <si>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</si>
  <si>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</si>
  <si>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</si>
  <si>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</si>
  <si>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</si>
  <si>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</si>
  <si>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</si>
  <si>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</si>
  <si>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</si>
  <si>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</si>
  <si>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</si>
  <si>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</si>
  <si>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</si>
  <si>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</si>
  <si>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</si>
  <si>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</si>
  <si>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</si>
  <si>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</si>
  <si>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</si>
  <si>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</si>
  <si>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</si>
  <si>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</si>
  <si>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</si>
  <si>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</si>
  <si>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</si>
  <si>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</si>
  <si>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</si>
  <si>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</si>
  <si>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</si>
  <si>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</si>
  <si>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</si>
  <si>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</si>
  <si>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</si>
  <si>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</si>
  <si>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</si>
  <si>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</si>
  <si>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</si>
  <si>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</si>
  <si>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</si>
  <si>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</si>
  <si>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</si>
  <si>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</si>
  <si>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</si>
  <si>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</si>
  <si>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</si>
  <si>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</si>
  <si>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</si>
  <si>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</si>
  <si>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</si>
  <si>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</si>
  <si>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</si>
  <si>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</si>
  <si>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</si>
  <si>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</si>
  <si>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</si>
  <si>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</si>
  <si>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</si>
  <si>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</si>
  <si>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</si>
  <si>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</si>
  <si>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</si>
  <si>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</si>
  <si>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</si>
  <si>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</si>
  <si>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</si>
  <si>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</si>
  <si>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</si>
  <si>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</si>
  <si>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</si>
  <si>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</si>
  <si>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</si>
  <si>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</si>
  <si>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</si>
  <si>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</si>
  <si>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</si>
  <si>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</si>
  <si>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</si>
  <si>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</si>
  <si>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</si>
  <si>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</si>
  <si>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</si>
  <si>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</si>
  <si>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</si>
  <si>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</si>
  <si>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</si>
  <si>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</si>
  <si>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</si>
  <si>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</si>
  <si>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</si>
  <si>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</si>
  <si>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</si>
  <si>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</si>
  <si>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</si>
  <si>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</si>
  <si>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</si>
  <si>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</si>
  <si>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</si>
  <si>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</si>
  <si>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</si>
  <si>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</si>
  <si>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</si>
  <si>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</si>
  <si>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</si>
  <si>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</si>
  <si>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</si>
  <si>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</si>
  <si>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</si>
  <si>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</si>
  <si>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</si>
  <si>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</si>
  <si>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</si>
  <si>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</si>
  <si>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</si>
  <si>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</si>
  <si>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</si>
  <si>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</si>
  <si>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</si>
  <si>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</si>
  <si>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</si>
  <si>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</si>
  <si>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</si>
  <si>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</si>
  <si>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</si>
  <si>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</si>
  <si>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</si>
  <si>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</si>
  <si>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</si>
  <si>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</si>
  <si>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</si>
  <si>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</si>
  <si>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</si>
  <si>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</si>
  <si>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</si>
  <si>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</si>
  <si>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</si>
  <si>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</si>
  <si>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</si>
  <si>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</si>
  <si>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</si>
  <si>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</si>
  <si>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</si>
  <si>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</si>
  <si>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</si>
  <si>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</si>
  <si>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</si>
  <si>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</si>
  <si>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</si>
  <si>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</si>
  <si>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</si>
  <si>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</si>
  <si>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</si>
  <si>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</si>
  <si>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</si>
  <si>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</si>
  <si>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</si>
  <si>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</si>
  <si>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</si>
  <si>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</si>
  <si>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</si>
  <si>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</si>
  <si>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</si>
  <si>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</si>
  <si>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</si>
  <si>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</si>
  <si>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</si>
  <si>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</si>
  <si>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</si>
  <si>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</si>
  <si>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</si>
  <si>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</si>
  <si>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</si>
  <si>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</si>
  <si>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</si>
  <si>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</si>
  <si>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</si>
  <si>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</si>
  <si>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</si>
  <si>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</si>
  <si>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</si>
  <si>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</si>
  <si>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</si>
  <si>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</si>
  <si>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</si>
  <si>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</si>
  <si>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</si>
  <si>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</si>
  <si>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</si>
  <si>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</si>
  <si>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</si>
  <si>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</si>
  <si>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</si>
  <si>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</si>
  <si>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</si>
  <si>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</si>
  <si>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</si>
  <si>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</si>
  <si>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</si>
  <si>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</si>
  <si>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</si>
  <si>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</si>
  <si>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</si>
  <si>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</si>
  <si>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</si>
  <si>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</si>
  <si>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</si>
  <si>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</si>
  <si>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</si>
  <si>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</si>
  <si>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</si>
  <si>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</si>
  <si>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</si>
  <si>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</si>
  <si>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</si>
  <si>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</si>
  <si>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</si>
  <si>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</si>
  <si>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</si>
  <si>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</si>
  <si>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</si>
  <si>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</si>
  <si>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</si>
  <si>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</si>
  <si>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</si>
  <si>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</si>
  <si>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</si>
  <si>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</si>
  <si>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</si>
  <si>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</si>
  <si>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</si>
  <si>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</si>
  <si>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</si>
  <si>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</si>
  <si>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</si>
  <si>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</si>
  <si>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</si>
  <si>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</si>
  <si>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</si>
  <si>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</si>
  <si>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</si>
  <si>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</si>
  <si>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</si>
  <si>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</si>
  <si>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</si>
  <si>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</si>
  <si>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</si>
  <si>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</si>
  <si>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</si>
  <si>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</si>
  <si>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</si>
  <si>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</si>
  <si>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</si>
  <si>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</si>
  <si>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</si>
  <si>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</si>
  <si>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</si>
  <si>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</si>
  <si>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</si>
  <si>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</si>
  <si>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</si>
  <si>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</si>
  <si>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</si>
  <si>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</si>
  <si>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</si>
  <si>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</si>
  <si>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</si>
  <si>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</si>
  <si>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</si>
  <si>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</si>
  <si>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</si>
  <si>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</si>
  <si>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</si>
  <si>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</si>
  <si>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</si>
  <si>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</si>
  <si>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</si>
  <si>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</si>
  <si>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</si>
  <si>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</si>
  <si>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</si>
  <si>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</si>
  <si>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</si>
  <si>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</si>
  <si>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</si>
  <si>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</si>
  <si>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</si>
  <si>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</si>
  <si>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</si>
  <si>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</si>
  <si>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</si>
  <si>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</si>
  <si>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</si>
  <si>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</si>
  <si>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</si>
  <si>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</si>
  <si>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</si>
  <si>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</si>
  <si>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</si>
  <si>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</si>
  <si>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</si>
  <si>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</si>
  <si>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</si>
  <si>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</si>
  <si>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</si>
  <si>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</si>
  <si>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</si>
  <si>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</si>
  <si>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</si>
  <si>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</si>
  <si>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</si>
  <si>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</si>
  <si>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</si>
  <si>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</si>
  <si>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</si>
  <si>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</si>
  <si>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</si>
  <si>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</si>
  <si>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</si>
  <si>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</si>
  <si>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</si>
  <si>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</si>
  <si>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</si>
  <si>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</si>
  <si>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</si>
  <si>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</si>
  <si>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</si>
  <si>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</si>
  <si>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</si>
  <si>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</si>
  <si>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</si>
  <si>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</si>
  <si>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</si>
  <si>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</si>
  <si>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</si>
  <si>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</si>
  <si>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</si>
  <si>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</si>
  <si>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</si>
  <si>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</si>
  <si>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</si>
  <si>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</si>
  <si>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</si>
  <si>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</si>
  <si>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</si>
  <si>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</si>
  <si>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</si>
  <si>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</si>
  <si>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</si>
  <si>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</si>
  <si>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</si>
  <si>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</si>
  <si>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</si>
  <si>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</si>
  <si>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</si>
  <si>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</si>
  <si>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</si>
  <si>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</si>
  <si>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</si>
  <si>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</si>
  <si>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</si>
  <si>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</si>
  <si>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</si>
  <si>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</si>
  <si>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</si>
  <si>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</si>
  <si>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</si>
  <si>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</si>
  <si>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</si>
  <si>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</si>
  <si>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</si>
  <si>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</si>
  <si>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</si>
  <si>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</si>
  <si>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</si>
  <si>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</si>
  <si>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</si>
  <si>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</si>
  <si>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</si>
  <si>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</si>
  <si>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</si>
  <si>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</si>
  <si>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</si>
  <si>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</si>
  <si>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</si>
  <si>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</si>
  <si>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</si>
  <si>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</si>
  <si>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</si>
  <si>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</si>
  <si>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</si>
  <si>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</si>
  <si>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</si>
  <si>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</si>
  <si>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</si>
  <si>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</si>
  <si>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</si>
  <si>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</si>
  <si>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</si>
  <si>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</si>
  <si>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</si>
  <si>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</si>
  <si>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</si>
  <si>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</si>
  <si>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</si>
  <si>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</si>
  <si>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</si>
  <si>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</si>
  <si>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</si>
  <si>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</si>
  <si>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</si>
  <si>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</si>
  <si>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</si>
  <si>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</si>
  <si>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</si>
  <si>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</si>
  <si>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</si>
  <si>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</si>
  <si>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</si>
  <si>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</si>
  <si>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</si>
  <si>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</si>
  <si>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</si>
  <si>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</si>
  <si>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</si>
  <si>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</si>
  <si>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</si>
  <si>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</si>
  <si>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</si>
  <si>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</si>
  <si>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</si>
  <si>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</si>
  <si>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</si>
  <si>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</si>
  <si>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</si>
  <si>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</si>
  <si>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</si>
  <si>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</si>
  <si>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</si>
  <si>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</si>
  <si>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</si>
  <si>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</si>
  <si>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</si>
  <si>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</si>
  <si>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</si>
  <si>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</si>
  <si>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</si>
  <si>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</si>
  <si>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</si>
  <si>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</si>
  <si>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</si>
  <si>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</si>
  <si>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</si>
  <si>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</si>
  <si>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</si>
  <si>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</si>
  <si>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</si>
  <si>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</si>
  <si>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</si>
  <si>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</si>
  <si>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</si>
  <si>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</si>
  <si>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</si>
  <si>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</si>
  <si>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</si>
  <si>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</si>
  <si>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</si>
  <si>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</si>
  <si>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</si>
  <si>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</si>
  <si>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</si>
  <si>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</si>
  <si>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</si>
  <si>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</si>
  <si>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</si>
  <si>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</si>
  <si>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</si>
  <si>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</si>
  <si>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</si>
  <si>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</si>
  <si>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</si>
  <si>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</si>
  <si>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</si>
  <si>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</si>
  <si>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</si>
  <si>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</si>
  <si>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</si>
  <si>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</si>
  <si>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</si>
  <si>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</si>
  <si>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</si>
  <si>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</si>
  <si>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</si>
  <si>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</si>
  <si>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</si>
  <si>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</si>
  <si>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</si>
  <si>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</si>
  <si>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</si>
  <si>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</si>
  <si>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</si>
  <si>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</si>
  <si>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</si>
  <si>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</si>
  <si>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</si>
  <si>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</si>
  <si>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</si>
  <si>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</si>
  <si>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</si>
  <si>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</si>
  <si>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</si>
  <si>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</si>
  <si>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</si>
  <si>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</si>
  <si>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</si>
  <si>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</si>
  <si>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</si>
  <si>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</si>
  <si>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</si>
  <si>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</si>
  <si>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</si>
  <si>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</si>
  <si>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</si>
  <si>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</si>
  <si>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</si>
  <si>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</si>
  <si>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</si>
  <si>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</si>
  <si>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</si>
  <si>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</si>
  <si>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</si>
  <si>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</si>
  <si>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</si>
  <si>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</si>
  <si>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</si>
  <si>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</si>
  <si>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</si>
  <si>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</si>
  <si>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</si>
  <si>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</si>
  <si>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</si>
  <si>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</si>
  <si>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</si>
  <si>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</si>
  <si>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</si>
  <si>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</si>
  <si>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</si>
  <si>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</si>
  <si>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</si>
  <si>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</si>
  <si>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</si>
  <si>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</si>
  <si>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</si>
  <si>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</si>
  <si>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</si>
  <si>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</si>
  <si>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</si>
  <si>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</si>
  <si>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</si>
  <si>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</si>
  <si>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</si>
  <si>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</si>
  <si>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</si>
  <si>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</si>
  <si>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</si>
  <si>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</si>
  <si>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</si>
  <si>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</si>
  <si>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</si>
  <si>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</si>
  <si>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</si>
  <si>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</si>
  <si>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</si>
  <si>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</si>
  <si>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</si>
  <si>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</si>
  <si>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</si>
  <si>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</si>
  <si>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</si>
  <si>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</si>
  <si>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</si>
  <si>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</si>
  <si>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</si>
  <si>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</si>
  <si>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</si>
  <si>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</si>
  <si>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</si>
  <si>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</si>
  <si>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</si>
  <si>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</si>
  <si>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</si>
  <si>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</si>
  <si>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</si>
  <si>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</si>
  <si>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</si>
  <si>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</si>
  <si>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</si>
  <si>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</si>
  <si>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</si>
  <si>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</si>
  <si>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</si>
  <si>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</si>
  <si>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</si>
  <si>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</si>
  <si>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</si>
  <si>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</si>
  <si>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</si>
  <si>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</si>
  <si>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</si>
  <si>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</si>
  <si>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</si>
  <si>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</si>
  <si>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</si>
  <si>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</si>
  <si>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</si>
  <si>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</si>
  <si>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</si>
  <si>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</si>
  <si>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</si>
  <si>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</si>
  <si>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</si>
  <si>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</si>
  <si>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</si>
  <si>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</si>
  <si>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</si>
  <si>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</si>
  <si>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</si>
  <si>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</si>
  <si>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</si>
  <si>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</si>
  <si>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</si>
  <si>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</si>
  <si>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</si>
  <si>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</si>
  <si>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</si>
  <si>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</si>
  <si>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</si>
  <si>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</si>
  <si>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</si>
  <si>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</si>
  <si>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</si>
  <si>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</si>
  <si>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</si>
  <si>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</si>
  <si>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</si>
  <si>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</si>
  <si>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</si>
  <si>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</si>
  <si>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</si>
  <si>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</si>
  <si>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</si>
  <si>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</si>
  <si>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</si>
  <si>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</si>
  <si>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</si>
  <si>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</si>
  <si>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</si>
  <si>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</si>
  <si>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</si>
  <si>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</si>
  <si>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</si>
  <si>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</si>
  <si>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</si>
  <si>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</si>
  <si>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</si>
  <si>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</si>
  <si>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</si>
  <si>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</si>
  <si>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</si>
  <si>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</si>
  <si>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</si>
  <si>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</si>
  <si>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</si>
  <si>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</si>
  <si>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</si>
  <si>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</si>
  <si>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</si>
  <si>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</si>
  <si>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</si>
  <si>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</si>
  <si>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</si>
  <si>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</si>
  <si>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</si>
  <si>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</si>
  <si>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</si>
  <si>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</si>
  <si>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</si>
  <si>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</si>
  <si>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</si>
  <si>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</si>
  <si>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</si>
  <si>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</si>
  <si>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</si>
  <si>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</si>
  <si>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</si>
  <si>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</si>
  <si>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</si>
  <si>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</si>
  <si>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</si>
  <si>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</si>
  <si>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</si>
  <si>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</si>
  <si>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</si>
  <si>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</si>
  <si>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</si>
  <si>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</si>
  <si>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</si>
  <si>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</si>
  <si>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</si>
  <si>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</si>
  <si>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</si>
  <si>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</si>
  <si>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</si>
  <si>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</si>
  <si>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</si>
  <si>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</si>
  <si>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</si>
  <si>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</si>
  <si>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</si>
  <si>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</si>
  <si>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</si>
  <si>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</si>
  <si>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</si>
  <si>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</si>
  <si>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</si>
  <si>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</si>
  <si>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</si>
  <si>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</si>
  <si>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</si>
  <si>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</si>
  <si>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</si>
  <si>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</si>
  <si>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</si>
  <si>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</si>
  <si>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</si>
  <si>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</si>
  <si>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</si>
  <si>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</si>
  <si>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</si>
  <si>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</si>
  <si>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</si>
  <si>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</si>
  <si>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</si>
  <si>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</si>
  <si>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</si>
  <si>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</si>
  <si>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</si>
  <si>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</si>
  <si>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</si>
  <si>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</si>
  <si>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</si>
  <si>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</si>
  <si>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</si>
  <si>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</si>
  <si>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</si>
  <si>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</si>
  <si>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</si>
  <si>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</si>
  <si>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</si>
  <si>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</si>
  <si>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</si>
  <si>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</si>
  <si>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</si>
  <si>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</si>
  <si>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</si>
  <si>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</si>
  <si>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</si>
  <si>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</si>
  <si>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</si>
  <si>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</si>
  <si>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</si>
  <si>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</si>
  <si>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</si>
  <si>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</si>
  <si>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</si>
  <si>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</si>
  <si>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</si>
  <si>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</si>
  <si>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</si>
  <si>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</si>
  <si>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</si>
  <si>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</si>
  <si>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</si>
  <si>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</si>
  <si>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</si>
  <si>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</si>
  <si>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</si>
  <si>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</si>
  <si>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</si>
  <si>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</si>
  <si>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</si>
  <si>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</si>
  <si>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</si>
  <si>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</si>
  <si>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</si>
  <si>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</si>
  <si>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</si>
  <si>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</si>
  <si>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</si>
  <si>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</si>
  <si>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</si>
  <si>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</si>
  <si>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</si>
  <si>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</si>
  <si>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</si>
  <si>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</si>
  <si>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</si>
  <si>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</si>
  <si>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</si>
  <si>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</si>
  <si>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</si>
  <si>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</si>
  <si>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</si>
  <si>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</si>
  <si>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</si>
  <si>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</si>
  <si>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</si>
  <si>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</si>
  <si>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</si>
  <si>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</si>
  <si>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</si>
  <si>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</si>
  <si>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</si>
  <si>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</si>
  <si>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</si>
  <si>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</si>
  <si>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</si>
  <si>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</si>
  <si>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</si>
  <si>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</si>
  <si>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</si>
  <si>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</si>
  <si>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</si>
  <si>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</si>
  <si>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</si>
  <si>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</si>
  <si>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</si>
  <si>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</si>
  <si>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</si>
  <si>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</si>
  <si>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</si>
  <si>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</si>
  <si>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</si>
  <si>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</si>
  <si>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</si>
  <si>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</si>
  <si>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</si>
  <si>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</si>
  <si>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</si>
  <si>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</si>
  <si>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</si>
  <si>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</si>
  <si>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</si>
  <si>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</si>
  <si>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</si>
  <si>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</si>
  <si>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</si>
  <si>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</si>
  <si>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</si>
  <si>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</si>
  <si>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</si>
  <si>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</si>
  <si>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</si>
  <si>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</si>
  <si>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</si>
  <si>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</si>
  <si>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</si>
  <si>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</si>
  <si>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</si>
  <si>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</si>
  <si>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</si>
  <si>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</si>
  <si>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</si>
  <si>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</si>
  <si>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</si>
  <si>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</si>
  <si>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</si>
  <si>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</si>
  <si>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</si>
  <si>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</si>
  <si>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</si>
  <si>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</si>
  <si>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</si>
  <si>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</si>
  <si>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</si>
  <si>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</si>
  <si>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</si>
  <si>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</si>
  <si>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</si>
  <si>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</si>
  <si>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</si>
  <si>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</si>
  <si>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</si>
  <si>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</si>
  <si>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</si>
  <si>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</si>
  <si>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</si>
  <si>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</si>
  <si>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</si>
  <si>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</si>
  <si>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</si>
  <si>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</si>
  <si>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</si>
  <si>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</si>
  <si>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</si>
  <si>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</si>
  <si>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</si>
  <si>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</si>
  <si>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</si>
  <si>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</si>
  <si>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</si>
  <si>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</si>
  <si>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</si>
  <si>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</si>
  <si>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</si>
  <si>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</si>
  <si>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</si>
  <si>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</si>
  <si>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</si>
  <si>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</si>
  <si>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</si>
  <si>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</si>
  <si>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</si>
  <si>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</si>
  <si>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</si>
  <si>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</si>
  <si>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</si>
  <si>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</si>
  <si>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</si>
  <si>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</si>
  <si>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</si>
  <si>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</si>
  <si>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</si>
  <si>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</si>
  <si>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</si>
  <si>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</si>
  <si>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</si>
  <si>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</si>
  <si>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</si>
  <si>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</si>
  <si>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</si>
  <si>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</si>
  <si>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</si>
  <si>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</si>
  <si>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</si>
  <si>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</si>
  <si>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</si>
  <si>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</si>
  <si>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</si>
  <si>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</si>
  <si>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</si>
  <si>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</si>
  <si>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</si>
  <si>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</si>
  <si>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</si>
  <si>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</si>
  <si>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</si>
  <si>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</si>
  <si>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</si>
  <si>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</si>
  <si>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</si>
  <si>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</si>
  <si>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</si>
  <si>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</si>
  <si>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</si>
  <si>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</si>
  <si>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</si>
  <si>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</si>
  <si>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</si>
  <si>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</si>
  <si>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</si>
  <si>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</si>
  <si>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</si>
  <si>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</si>
  <si>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</si>
  <si>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</si>
  <si>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</si>
  <si>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</si>
  <si>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</si>
  <si>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</si>
  <si>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</si>
  <si>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</si>
  <si>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</si>
  <si>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</si>
  <si>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</si>
  <si>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</si>
  <si>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</si>
  <si>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</si>
  <si>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</si>
  <si>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</si>
  <si>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</si>
  <si>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</si>
  <si>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</si>
  <si>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</si>
  <si>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</si>
  <si>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</si>
  <si>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</si>
  <si>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</si>
  <si>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</si>
  <si>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</si>
  <si>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</si>
  <si>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</si>
  <si>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</si>
  <si>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</si>
  <si>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</si>
  <si>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</si>
  <si>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</si>
  <si>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</si>
  <si>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</si>
  <si>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</si>
  <si>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</si>
  <si>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</si>
  <si>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</si>
  <si>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</si>
  <si>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</si>
  <si>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</si>
  <si>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</si>
  <si>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</si>
  <si>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</si>
  <si>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</si>
  <si>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</si>
  <si>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</si>
  <si>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</si>
  <si>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</si>
  <si>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</si>
  <si>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</si>
  <si>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</si>
  <si>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</si>
  <si>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</si>
  <si>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</si>
  <si>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</si>
  <si>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</si>
  <si>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</si>
  <si>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</si>
  <si>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</si>
  <si>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</si>
  <si>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</si>
  <si>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</si>
  <si>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</si>
  <si>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</si>
  <si>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</si>
  <si>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</si>
  <si>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</si>
  <si>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</si>
  <si>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</si>
  <si>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</si>
  <si>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</si>
  <si>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</si>
  <si>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</si>
  <si>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</si>
  <si>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</si>
  <si>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</si>
  <si>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</si>
  <si>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</si>
  <si>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</si>
  <si>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</si>
  <si>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</si>
  <si>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</si>
  <si>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</si>
  <si>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</si>
  <si>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</si>
  <si>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</si>
  <si>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</si>
  <si>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</si>
  <si>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</si>
  <si>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</si>
  <si>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</si>
  <si>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</si>
  <si>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</si>
  <si>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</si>
  <si>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</si>
  <si>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</si>
  <si>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</si>
  <si>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</si>
  <si>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</si>
  <si>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</si>
  <si>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</si>
  <si>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</si>
  <si>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</si>
  <si>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</si>
  <si>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</si>
  <si>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</si>
  <si>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</si>
  <si>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</si>
  <si>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</si>
  <si>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</si>
  <si>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</si>
  <si>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</si>
  <si>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</si>
  <si>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</si>
  <si>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</si>
  <si>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</si>
  <si>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</si>
  <si>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</si>
  <si>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</si>
  <si>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</si>
  <si>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</si>
  <si>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</si>
  <si>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</si>
  <si>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</si>
  <si>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</si>
  <si>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</si>
  <si>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</si>
  <si>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</si>
  <si>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</si>
  <si>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</si>
  <si>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</si>
  <si>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</si>
  <si>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</si>
  <si>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</si>
  <si>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</si>
  <si>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</si>
  <si>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</si>
  <si>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</si>
  <si>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</si>
  <si>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</si>
  <si>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</si>
  <si>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</si>
  <si>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</si>
  <si>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</si>
  <si>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</si>
  <si>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</si>
  <si>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</si>
  <si>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</si>
  <si>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</si>
  <si>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</si>
  <si>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</si>
  <si>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</si>
  <si>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</si>
  <si>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</si>
  <si>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</si>
  <si>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</si>
  <si>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</si>
  <si>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</si>
  <si>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</si>
  <si>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</si>
  <si>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</si>
  <si>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</si>
  <si>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</si>
  <si>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</si>
  <si>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</si>
  <si>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</si>
  <si>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</si>
  <si>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</si>
  <si>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</si>
  <si>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</si>
  <si>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</si>
  <si>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</si>
  <si>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</si>
  <si>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</si>
  <si>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</si>
  <si>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</si>
  <si>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</si>
  <si>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</si>
  <si>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</si>
  <si>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</si>
  <si>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</si>
  <si>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</si>
  <si>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</si>
  <si>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</si>
  <si>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</si>
  <si>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</si>
  <si>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</si>
  <si>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</si>
  <si>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</si>
  <si>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</si>
  <si>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</si>
  <si>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</si>
  <si>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</si>
  <si>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</si>
  <si>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</si>
  <si>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</si>
  <si>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</si>
  <si>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</si>
  <si>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</si>
  <si>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</si>
  <si>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</si>
  <si>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</si>
  <si>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</si>
  <si>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</si>
  <si>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</si>
  <si>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</si>
  <si>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</si>
  <si>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</si>
  <si>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</si>
  <si>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</si>
  <si>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</si>
  <si>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</si>
  <si>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</si>
  <si>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</si>
  <si>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</si>
  <si>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</si>
  <si>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</si>
  <si>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</si>
  <si>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</si>
  <si>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</si>
  <si>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</si>
  <si>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</si>
  <si>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</si>
  <si>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</si>
  <si>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</si>
  <si>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</si>
  <si>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</si>
  <si>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</si>
  <si>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</si>
  <si>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</si>
  <si>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</si>
  <si>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</si>
  <si>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</si>
  <si>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</si>
  <si>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</si>
  <si>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</si>
  <si>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</si>
  <si>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</si>
  <si>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</si>
  <si>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</si>
  <si>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</si>
  <si>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</si>
  <si>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</si>
  <si>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</si>
  <si>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</si>
  <si>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</si>
  <si>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</si>
  <si>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</si>
  <si>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</si>
  <si>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</si>
  <si>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</si>
  <si>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</si>
  <si>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</si>
  <si>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</si>
  <si>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</si>
  <si>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</si>
  <si>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</si>
  <si>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</si>
  <si>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</si>
  <si>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</si>
  <si>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</si>
  <si>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</si>
  <si>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</si>
  <si>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</si>
  <si>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</si>
  <si>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</si>
  <si>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</si>
  <si>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</si>
  <si>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</si>
  <si>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</si>
  <si>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</si>
  <si>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</si>
  <si>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</si>
  <si>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</si>
  <si>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</si>
  <si>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</si>
  <si>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</si>
  <si>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</si>
  <si>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</si>
  <si>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</si>
  <si>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</si>
  <si>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</si>
  <si>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</si>
  <si>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</si>
  <si>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</si>
  <si>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</si>
  <si>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</si>
  <si>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</si>
  <si>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</si>
  <si>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</si>
  <si>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</si>
  <si>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</si>
  <si>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</si>
  <si>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</si>
  <si>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</si>
  <si>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</si>
  <si>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</si>
  <si>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</si>
  <si>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</si>
  <si>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</si>
  <si>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</si>
  <si>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</si>
  <si>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</si>
  <si>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</si>
  <si>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</si>
  <si>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</si>
  <si>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</si>
  <si>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</si>
  <si>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</si>
  <si>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</si>
  <si>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</si>
  <si>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</si>
  <si>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</si>
  <si>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</si>
  <si>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</si>
  <si>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</si>
  <si>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</si>
  <si>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</si>
  <si>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</si>
  <si>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</si>
  <si>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</si>
  <si>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</si>
  <si>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</si>
  <si>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</si>
  <si>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</si>
  <si>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</si>
  <si>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</si>
  <si>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</si>
  <si>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</si>
  <si>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</si>
  <si>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</si>
  <si>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</si>
  <si>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</si>
  <si>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</si>
  <si>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</si>
  <si>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</si>
  <si>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</si>
  <si>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</si>
  <si>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</si>
  <si>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</si>
  <si>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</si>
  <si>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</si>
  <si>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</si>
  <si>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</si>
  <si>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</si>
  <si>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</si>
  <si>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</si>
  <si>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</si>
  <si>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</si>
  <si>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</si>
  <si>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</si>
  <si>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</si>
  <si>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</si>
  <si>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</si>
  <si>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</si>
  <si>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</si>
  <si>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</si>
  <si>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</si>
  <si>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</si>
  <si>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</si>
  <si>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</si>
  <si>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</si>
  <si>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</si>
  <si>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</si>
  <si>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</si>
  <si>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</si>
  <si>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</si>
  <si>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</si>
  <si>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</si>
  <si>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</si>
  <si>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</si>
  <si>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</si>
  <si>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</si>
  <si>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</si>
  <si>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</si>
  <si>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</si>
  <si>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</si>
  <si>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</si>
  <si>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</si>
  <si>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</si>
  <si>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</si>
  <si>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</si>
  <si>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</si>
  <si>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</si>
  <si>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</si>
  <si>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</si>
  <si>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</si>
  <si>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</si>
  <si>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</si>
  <si>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</si>
  <si>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</si>
  <si>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</si>
  <si>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</si>
  <si>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</si>
  <si>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</si>
  <si>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</si>
  <si>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</si>
  <si>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</si>
  <si>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</si>
  <si>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</si>
  <si>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</si>
  <si>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</si>
  <si>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</si>
  <si>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</si>
  <si>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</si>
  <si>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</si>
  <si>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</si>
  <si>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</si>
  <si>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</si>
  <si>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</si>
  <si>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</si>
  <si>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</si>
  <si>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</si>
  <si>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</si>
  <si>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</si>
  <si>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</si>
  <si>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</si>
  <si>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</si>
  <si>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</si>
  <si>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</si>
  <si>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</si>
  <si>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</si>
  <si>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</si>
  <si>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</si>
  <si>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</si>
  <si>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</si>
  <si>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</si>
  <si>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</si>
  <si>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</si>
  <si>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</si>
  <si>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</si>
  <si>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</si>
  <si>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</si>
  <si>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</si>
  <si>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</si>
  <si>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</si>
  <si>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</si>
  <si>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</si>
  <si>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</si>
  <si>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</si>
  <si>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</si>
  <si>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</si>
  <si>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</si>
  <si>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</si>
  <si>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</si>
  <si>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</si>
  <si>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</si>
  <si>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</si>
  <si>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</si>
  <si>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</si>
  <si>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</si>
  <si>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</si>
  <si>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</si>
  <si>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</si>
  <si>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</si>
  <si>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</si>
  <si>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</si>
  <si>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</si>
  <si>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</si>
  <si>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</si>
  <si>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</si>
  <si>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</si>
  <si>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</si>
  <si>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</si>
  <si>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</si>
  <si>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</si>
  <si>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</si>
  <si>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</si>
  <si>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</si>
  <si>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</si>
  <si>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</si>
  <si>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</si>
  <si>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</si>
  <si>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</si>
  <si>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</si>
  <si>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</si>
  <si>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</si>
  <si>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</si>
  <si>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</si>
  <si>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</si>
  <si>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</si>
  <si>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</si>
  <si>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</si>
  <si>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</si>
  <si>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</si>
  <si>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</si>
  <si>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</si>
  <si>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</si>
  <si>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</si>
  <si>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</si>
  <si>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</si>
  <si>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</si>
  <si>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</si>
  <si>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</si>
  <si>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</si>
  <si>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</si>
  <si>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</si>
  <si>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</si>
  <si>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</si>
  <si>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</si>
  <si>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</si>
  <si>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</si>
  <si>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</si>
  <si>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</si>
  <si>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</si>
  <si>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</si>
  <si>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</si>
  <si>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</si>
  <si>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</si>
  <si>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</si>
  <si>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</si>
  <si>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</si>
  <si>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</si>
  <si>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</si>
  <si>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</si>
  <si>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</si>
  <si>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</si>
  <si>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</si>
  <si>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</si>
  <si>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</si>
  <si>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</si>
  <si>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</si>
  <si>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</si>
  <si>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</si>
  <si>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</si>
  <si>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</si>
  <si>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</si>
  <si>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</si>
  <si>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</si>
  <si>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</si>
  <si>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</si>
  <si>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</si>
  <si>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</si>
  <si>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</si>
  <si>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</si>
  <si>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</si>
  <si>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</si>
  <si>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</si>
  <si>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</si>
  <si>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</si>
  <si>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</si>
  <si>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</si>
  <si>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</si>
  <si>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</si>
  <si>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</si>
  <si>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</si>
  <si>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</si>
  <si>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</si>
  <si>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</si>
  <si>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</si>
  <si>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</si>
  <si>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</si>
  <si>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</si>
  <si>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</si>
  <si>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</si>
  <si>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</si>
  <si>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</si>
  <si>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</si>
  <si>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</si>
  <si>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</si>
  <si>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</si>
  <si>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</si>
  <si>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</si>
  <si>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</si>
  <si>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</si>
  <si>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</si>
  <si>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</si>
  <si>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</si>
  <si>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</si>
  <si>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</si>
  <si>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</si>
  <si>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</si>
  <si>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</si>
  <si>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</si>
  <si>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</si>
  <si>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</si>
  <si>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</si>
  <si>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</si>
  <si>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</si>
  <si>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</si>
  <si>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</si>
  <si>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</si>
  <si>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</si>
  <si>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</si>
  <si>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</si>
  <si>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</si>
  <si>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</si>
  <si>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</si>
  <si>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</si>
  <si>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</si>
  <si>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</si>
  <si>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</si>
  <si>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</si>
  <si>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</si>
  <si>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</si>
  <si>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</si>
  <si>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</si>
  <si>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</si>
  <si>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</si>
  <si>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</si>
  <si>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</si>
  <si>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</si>
  <si>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</si>
  <si>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</si>
  <si>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</si>
  <si>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</si>
  <si>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</si>
  <si>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</si>
  <si>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</si>
  <si>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</si>
  <si>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</si>
  <si>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</si>
  <si>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</si>
  <si>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</si>
  <si>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</si>
  <si>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</si>
  <si>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</si>
  <si>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</si>
  <si>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</si>
  <si>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</si>
  <si>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</si>
  <si>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</si>
  <si>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</si>
  <si>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</si>
  <si>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</si>
  <si>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</si>
  <si>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</si>
  <si>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</si>
  <si>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</si>
  <si>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</si>
  <si>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</si>
  <si>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</si>
  <si>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</si>
  <si>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</si>
  <si>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</si>
  <si>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</si>
  <si>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</si>
  <si>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</si>
  <si>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</si>
  <si>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</si>
  <si>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</si>
  <si>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</si>
  <si>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</si>
  <si>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</si>
  <si>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</si>
  <si>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</si>
  <si>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</si>
  <si>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</si>
  <si>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</si>
  <si>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</si>
  <si>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</si>
  <si>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</si>
  <si>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</si>
  <si>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</si>
  <si>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</si>
  <si>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</si>
  <si>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</si>
  <si>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</si>
  <si>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</si>
  <si>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</si>
  <si>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</si>
  <si>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</si>
  <si>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</si>
  <si>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</si>
  <si>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</si>
  <si>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</si>
  <si>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</si>
  <si>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</si>
  <si>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</si>
  <si>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</si>
  <si>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</si>
  <si>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</si>
  <si>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</si>
  <si>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</si>
  <si>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</si>
  <si>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</si>
  <si>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</si>
  <si>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</si>
  <si>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</si>
  <si>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</si>
  <si>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</si>
  <si>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</si>
  <si>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</si>
  <si>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</si>
  <si>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</si>
  <si>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</si>
  <si>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</si>
  <si>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</si>
  <si>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</si>
  <si>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</si>
  <si>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</si>
  <si>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</si>
  <si>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</si>
  <si>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</si>
  <si>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</si>
  <si>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</si>
  <si>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</si>
  <si>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</si>
  <si>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</si>
  <si>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</si>
  <si>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</si>
  <si>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</si>
  <si>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</si>
  <si>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</si>
  <si>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</si>
  <si>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</si>
  <si>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</si>
  <si>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</si>
  <si>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</si>
  <si>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</si>
  <si>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</si>
  <si>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</si>
  <si>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</si>
  <si>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</si>
  <si>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</si>
  <si>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</si>
  <si>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</si>
  <si>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</si>
  <si>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</si>
  <si>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</si>
  <si>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</si>
  <si>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</si>
  <si>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</si>
  <si>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</si>
  <si>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</si>
  <si>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</si>
  <si>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</si>
  <si>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</si>
  <si>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</si>
  <si>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</si>
  <si>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</si>
  <si>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</si>
  <si>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</si>
  <si>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</si>
  <si>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</si>
  <si>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</si>
  <si>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</si>
  <si>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</si>
  <si>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</si>
  <si>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</si>
  <si>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</si>
  <si>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</si>
  <si>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</si>
  <si>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</si>
  <si>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</si>
  <si>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</si>
  <si>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</si>
  <si>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</si>
  <si>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</si>
  <si>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</si>
  <si>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</si>
  <si>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</si>
  <si>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</si>
  <si>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</si>
  <si>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</si>
  <si>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</si>
  <si>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</si>
  <si>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</si>
  <si>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</si>
  <si>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</si>
  <si>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</si>
  <si>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</si>
  <si>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</si>
  <si>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</si>
  <si>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</si>
  <si>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</si>
  <si>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</si>
  <si>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</si>
  <si>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</si>
  <si>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</si>
  <si>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</si>
  <si>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</si>
  <si>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</si>
  <si>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</si>
  <si>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</si>
  <si>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</si>
  <si>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</si>
  <si>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</si>
  <si>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</si>
  <si>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</si>
  <si>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</si>
  <si>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</si>
  <si>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</si>
  <si>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</si>
  <si>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</si>
  <si>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</si>
  <si>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</si>
  <si>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</si>
  <si>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</si>
  <si>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</si>
  <si>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</si>
  <si>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</si>
  <si>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</si>
  <si>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</si>
  <si>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</si>
  <si>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</si>
  <si>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</si>
  <si>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</si>
  <si>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</si>
  <si>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</si>
  <si>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</si>
  <si>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</si>
  <si>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</si>
  <si>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</si>
  <si>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</si>
  <si>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</si>
  <si>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</si>
  <si>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</si>
  <si>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</si>
  <si>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</si>
  <si>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</si>
  <si>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</si>
  <si>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</si>
  <si>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</si>
  <si>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</si>
  <si>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</si>
  <si>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</si>
  <si>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</si>
  <si>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</si>
  <si>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</si>
  <si>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</si>
  <si>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</si>
  <si>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</si>
  <si>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</si>
  <si>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</si>
  <si>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</si>
  <si>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</si>
  <si>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</si>
  <si>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</si>
  <si>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</si>
  <si>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</si>
  <si>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</si>
  <si>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</si>
  <si>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</si>
  <si>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</si>
  <si>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</si>
  <si>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</si>
  <si>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</si>
  <si>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</si>
  <si>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</si>
  <si>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</si>
  <si>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</si>
  <si>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</si>
  <si>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</si>
  <si>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</si>
  <si>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</si>
  <si>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</si>
  <si>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</si>
  <si>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</si>
  <si>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</si>
  <si>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</si>
  <si>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</si>
  <si>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</si>
  <si>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</si>
  <si>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</si>
  <si>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</si>
  <si>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</si>
  <si>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</si>
  <si>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</si>
  <si>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</si>
  <si>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</si>
  <si>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</si>
  <si>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</si>
  <si>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</si>
  <si>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</si>
  <si>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</si>
  <si>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</si>
  <si>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</si>
  <si>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</si>
  <si>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</si>
  <si>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</si>
  <si>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</si>
  <si>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</si>
  <si>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</si>
  <si>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</si>
  <si>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</si>
  <si>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</si>
  <si>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</si>
  <si>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</si>
  <si>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</si>
  <si>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</si>
  <si>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</si>
  <si>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</si>
  <si>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</si>
  <si>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</si>
  <si>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</si>
  <si>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</si>
  <si>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</si>
  <si>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</si>
  <si>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</si>
  <si>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</si>
  <si>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</si>
  <si>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</si>
  <si>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</si>
  <si>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</si>
  <si>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</si>
  <si>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</si>
  <si>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</si>
  <si>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</si>
  <si>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</si>
  <si>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</si>
  <si>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</si>
  <si>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</si>
  <si>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</si>
  <si>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</si>
  <si>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</si>
  <si>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</si>
  <si>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</si>
  <si>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</si>
  <si>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</si>
  <si>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</si>
  <si>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</si>
  <si>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</si>
  <si>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</si>
  <si>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</si>
  <si>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</si>
  <si>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</si>
  <si>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</si>
  <si>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</si>
  <si>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</si>
  <si>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</si>
  <si>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</si>
  <si>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</si>
  <si>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</si>
  <si>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</si>
  <si>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</si>
  <si>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</si>
  <si>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</si>
  <si>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</si>
  <si>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</si>
  <si>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</si>
  <si>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</si>
  <si>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</si>
  <si>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</si>
  <si>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</si>
  <si>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</si>
  <si>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</si>
  <si>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</si>
  <si>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</si>
  <si>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</si>
  <si>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</si>
  <si>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</si>
  <si>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</si>
  <si>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</si>
  <si>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</si>
  <si>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</si>
  <si>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</si>
  <si>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</si>
  <si>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</si>
  <si>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</si>
  <si>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</si>
  <si>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</si>
  <si>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</si>
  <si>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</si>
  <si>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</si>
  <si>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</si>
  <si>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</si>
  <si>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</si>
  <si>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</si>
  <si>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</si>
  <si>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</si>
  <si>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</si>
  <si>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</si>
  <si>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</si>
  <si>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</si>
  <si>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</si>
  <si>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</si>
  <si>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</si>
  <si>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</si>
  <si>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</si>
  <si>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</si>
  <si>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</si>
  <si>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</si>
  <si>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</si>
  <si>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</si>
  <si>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</si>
  <si>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</si>
  <si>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</si>
  <si>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</si>
  <si>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</si>
  <si>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</si>
  <si>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</si>
  <si>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</si>
  <si>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</si>
  <si>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</si>
  <si>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</si>
  <si>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</si>
  <si>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</si>
  <si>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</si>
  <si>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</si>
  <si>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</si>
  <si>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</si>
  <si>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</si>
  <si>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</si>
  <si>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</si>
  <si>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</si>
  <si>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</si>
  <si>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</si>
  <si>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</si>
  <si>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</si>
  <si>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</si>
  <si>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</si>
  <si>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</si>
  <si>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</si>
  <si>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</si>
  <si>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</si>
  <si>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</si>
  <si>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</si>
  <si>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</si>
  <si>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</si>
  <si>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</si>
  <si>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</si>
  <si>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</si>
  <si>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</si>
  <si>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</si>
  <si>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</si>
  <si>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</si>
  <si>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</si>
  <si>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</si>
  <si>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</si>
  <si>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</si>
  <si>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</si>
  <si>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</si>
  <si>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</si>
  <si>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</si>
  <si>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</si>
  <si>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</si>
  <si>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</si>
  <si>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</si>
  <si>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</si>
  <si>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</si>
  <si>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</si>
  <si>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</si>
  <si>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</si>
  <si>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</si>
  <si>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</si>
  <si>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</si>
  <si>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</si>
  <si>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</si>
  <si>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</si>
  <si>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</si>
  <si>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</si>
  <si>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</si>
  <si>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</si>
  <si>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</si>
  <si>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</si>
  <si>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</si>
  <si>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</si>
  <si>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</si>
  <si>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</si>
  <si>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</si>
  <si>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</si>
  <si>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</si>
  <si>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</si>
  <si>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</si>
  <si>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</si>
  <si>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</si>
  <si>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</si>
  <si>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</si>
  <si>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</si>
  <si>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</si>
  <si>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</si>
  <si>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</si>
  <si>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</si>
  <si>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</si>
  <si>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</si>
  <si>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</si>
  <si>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</si>
  <si>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</si>
  <si>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</si>
  <si>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</si>
  <si>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</si>
  <si>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</si>
  <si>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</si>
  <si>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</si>
  <si>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</si>
  <si>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</si>
  <si>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</si>
  <si>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</si>
  <si>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</si>
  <si>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</si>
  <si>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</si>
  <si>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</si>
  <si>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</si>
  <si>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</si>
  <si>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</si>
  <si>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</si>
  <si>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</si>
  <si>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</si>
  <si>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</si>
  <si>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</si>
  <si>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</si>
  <si>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</si>
  <si>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</si>
  <si>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</si>
  <si>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</si>
  <si>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</si>
  <si>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</si>
  <si>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</si>
  <si>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</si>
  <si>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</si>
  <si>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</si>
  <si>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</si>
  <si>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</si>
  <si>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</si>
  <si>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</si>
  <si>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</si>
  <si>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</si>
  <si>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</si>
  <si>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</si>
  <si>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</si>
  <si>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</si>
  <si>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</si>
  <si>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</si>
  <si>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</si>
  <si>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</si>
  <si>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</si>
  <si>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</si>
  <si>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</si>
  <si>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</si>
  <si>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</si>
  <si>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</si>
  <si>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</si>
  <si>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</si>
  <si>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</si>
  <si>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</si>
  <si>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</si>
  <si>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</si>
  <si>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</si>
  <si>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</si>
  <si>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</si>
  <si>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</si>
  <si>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</si>
  <si>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</si>
  <si>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</si>
  <si>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</si>
  <si>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</si>
  <si>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</si>
  <si>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</si>
  <si>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</si>
  <si>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</si>
  <si>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</si>
  <si>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</si>
  <si>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</si>
  <si>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</si>
  <si>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</si>
  <si>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</si>
  <si>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</si>
  <si>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</si>
  <si>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</si>
  <si>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</si>
  <si>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</si>
  <si>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</si>
  <si>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</si>
  <si>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</si>
  <si>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</si>
  <si>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</si>
  <si>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</si>
  <si>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</si>
  <si>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</si>
  <si>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</si>
  <si>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</si>
  <si>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</si>
  <si>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</si>
  <si>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</si>
  <si>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</si>
  <si>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</si>
  <si>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</si>
  <si>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</si>
  <si>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</si>
  <si>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</si>
  <si>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</si>
  <si>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</si>
  <si>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</si>
  <si>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</si>
  <si>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</si>
  <si>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</si>
  <si>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</si>
  <si>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</si>
  <si>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</si>
  <si>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</si>
  <si>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</si>
  <si>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</si>
  <si>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</si>
  <si>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</si>
  <si>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</si>
  <si>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</si>
  <si>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</si>
  <si>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</si>
  <si>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</si>
  <si>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</si>
  <si>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</si>
  <si>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</si>
  <si>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</si>
  <si>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</si>
  <si>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</si>
  <si>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</si>
  <si>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</si>
  <si>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</si>
  <si>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</si>
  <si>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</si>
  <si>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</si>
  <si>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</si>
  <si>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</si>
  <si>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</si>
  <si>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</si>
  <si>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</si>
  <si>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</si>
  <si>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</si>
  <si>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</si>
  <si>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</si>
  <si>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</si>
  <si>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</si>
  <si>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</si>
  <si>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</si>
  <si>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</si>
  <si>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</si>
  <si>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</si>
  <si>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</si>
  <si>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</si>
  <si>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</si>
  <si>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</si>
  <si>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</si>
  <si>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</si>
  <si>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</si>
  <si>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</si>
  <si>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</si>
  <si>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</si>
  <si>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</si>
  <si>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</si>
  <si>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</si>
  <si>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</si>
  <si>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</si>
  <si>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</si>
  <si>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</si>
  <si>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</si>
  <si>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</si>
  <si>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</si>
  <si>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</si>
  <si>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</si>
  <si>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</si>
  <si>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</si>
  <si>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</si>
  <si>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</si>
  <si>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</si>
  <si>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</si>
  <si>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</si>
  <si>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</si>
  <si>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</si>
  <si>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</si>
  <si>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</si>
  <si>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</si>
  <si>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</si>
  <si>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</si>
  <si>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</si>
  <si>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</si>
  <si>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</si>
  <si>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</si>
  <si>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</si>
  <si>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</si>
  <si>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</si>
  <si>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</si>
  <si>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</si>
  <si>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</si>
  <si>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</si>
  <si>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</si>
  <si>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</si>
  <si>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</si>
  <si>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</si>
  <si>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</si>
  <si>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</si>
  <si>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</si>
  <si>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</si>
  <si>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</si>
  <si>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</si>
  <si>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</si>
  <si>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</si>
  <si>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</si>
  <si>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</si>
  <si>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</si>
  <si>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</si>
  <si>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</si>
  <si>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</si>
  <si>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</si>
  <si>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</si>
  <si>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</si>
  <si>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</si>
  <si>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</si>
  <si>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</si>
  <si>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</si>
  <si>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</si>
  <si>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</si>
  <si>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</si>
  <si>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</si>
  <si>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</si>
  <si>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</si>
  <si>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</si>
  <si>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</si>
  <si>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</si>
  <si>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</si>
  <si>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</si>
  <si>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</si>
  <si>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</si>
  <si>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</si>
  <si>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</si>
  <si>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</si>
  <si>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</si>
  <si>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</si>
  <si>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</si>
  <si>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</si>
  <si>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</si>
  <si>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</si>
  <si>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</si>
  <si>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</si>
  <si>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</si>
  <si>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</si>
  <si>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</si>
  <si>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</si>
  <si>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</si>
  <si>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</si>
  <si>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</si>
  <si>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</si>
  <si>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</si>
  <si>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</si>
  <si>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</si>
  <si>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</si>
  <si>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</si>
  <si>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</si>
  <si>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</si>
  <si>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</si>
  <si>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</si>
  <si>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</si>
  <si>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</si>
  <si>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</si>
  <si>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</si>
  <si>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</si>
  <si>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</si>
  <si>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</si>
  <si>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</si>
  <si>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</si>
  <si>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</si>
  <si>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</si>
  <si>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</si>
  <si>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</si>
  <si>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</si>
  <si>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</si>
  <si>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</si>
  <si>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</si>
  <si>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</si>
  <si>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</si>
  <si>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</si>
  <si>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</si>
  <si>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</si>
  <si>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</si>
  <si>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</si>
  <si>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</si>
  <si>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</si>
  <si>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</si>
  <si>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</si>
  <si>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</si>
  <si>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</si>
  <si>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</si>
  <si>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</si>
  <si>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</si>
  <si>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</si>
  <si>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</si>
  <si>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</si>
  <si>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</si>
  <si>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</si>
  <si>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</si>
  <si>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</si>
  <si>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</si>
  <si>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</si>
  <si>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</si>
  <si>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</si>
  <si>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</si>
  <si>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</si>
  <si>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</si>
  <si>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</si>
  <si>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</si>
  <si>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</si>
  <si>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</si>
  <si>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</si>
  <si>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</si>
  <si>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</si>
  <si>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</si>
  <si>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</si>
  <si>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</si>
  <si>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</si>
  <si>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</si>
  <si>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</si>
  <si>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</si>
  <si>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</si>
  <si>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</si>
  <si>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</si>
  <si>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</si>
  <si>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</si>
  <si>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</si>
  <si>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</si>
  <si>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</si>
  <si>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</si>
  <si>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</si>
  <si>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</si>
  <si>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</si>
  <si>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</si>
  <si>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</si>
  <si>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</si>
  <si>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</si>
  <si>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</si>
  <si>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</si>
  <si>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</si>
  <si>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</si>
  <si>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</si>
  <si>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</si>
  <si>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</si>
  <si>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</si>
  <si>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</si>
  <si>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</si>
  <si>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</si>
  <si>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</si>
  <si>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</si>
  <si>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</si>
  <si>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</si>
  <si>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</si>
  <si>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</si>
  <si>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</si>
  <si>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</si>
  <si>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</si>
  <si>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</si>
  <si>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</si>
  <si>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</si>
  <si>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</si>
  <si>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</si>
  <si>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</si>
  <si>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</si>
  <si>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</si>
  <si>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</si>
  <si>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</si>
  <si>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</si>
  <si>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</si>
  <si>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</si>
  <si>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</si>
  <si>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</si>
  <si>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</si>
  <si>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</si>
  <si>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</si>
  <si>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</si>
  <si>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</si>
  <si>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</si>
  <si>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</si>
  <si>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</si>
  <si>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</si>
  <si>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</si>
  <si>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</si>
  <si>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</si>
  <si>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</si>
  <si>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</si>
  <si>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</si>
  <si>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</si>
  <si>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</si>
  <si>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</si>
  <si>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</si>
  <si>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</si>
  <si>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</si>
  <si>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</si>
  <si>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</si>
  <si>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</si>
  <si>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</si>
  <si>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</si>
  <si>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</si>
  <si>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</si>
  <si>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</si>
  <si>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</si>
  <si>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</si>
  <si>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</si>
  <si>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</si>
  <si>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</si>
  <si>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</si>
  <si>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</si>
  <si>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</si>
  <si>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</si>
  <si>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</si>
  <si>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</si>
  <si>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</si>
  <si>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</si>
  <si>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</si>
  <si>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</si>
  <si>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</si>
  <si>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</si>
  <si>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</si>
  <si>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</si>
  <si>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</si>
  <si>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</si>
  <si>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</si>
  <si>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</si>
  <si>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</si>
  <si>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</si>
  <si>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</si>
  <si>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</si>
  <si>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</si>
  <si>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</si>
  <si>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</si>
  <si>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</si>
  <si>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</si>
  <si>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</si>
  <si>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</si>
  <si>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</si>
  <si>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</si>
  <si>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</si>
  <si>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</si>
  <si>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</si>
  <si>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</si>
  <si>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</si>
  <si>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</si>
  <si>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</si>
  <si>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</si>
  <si>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</si>
  <si>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</si>
  <si>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</si>
  <si>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</si>
  <si>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</si>
  <si>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</si>
  <si>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</si>
  <si>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</si>
  <si>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</si>
  <si>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</si>
  <si>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</si>
  <si>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</si>
  <si>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</si>
  <si>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</si>
  <si>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</si>
  <si>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</si>
  <si>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</si>
  <si>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</si>
  <si>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</si>
  <si>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</si>
  <si>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</si>
  <si>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</si>
  <si>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</si>
  <si>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</si>
  <si>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</si>
  <si>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</si>
  <si>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</si>
  <si>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</si>
  <si>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</si>
  <si>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</si>
  <si>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</si>
  <si>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</si>
  <si>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</si>
  <si>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</si>
  <si>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</si>
  <si>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</si>
  <si>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</si>
  <si>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</si>
  <si>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</si>
  <si>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</si>
  <si>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</si>
  <si>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</si>
  <si>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</si>
  <si>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</si>
  <si>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</si>
  <si>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</si>
  <si>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</si>
  <si>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</si>
  <si>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</si>
  <si>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</si>
  <si>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</si>
  <si>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</si>
  <si>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</si>
  <si>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</si>
  <si>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</si>
  <si>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</si>
  <si>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</si>
  <si>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</si>
  <si>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</si>
  <si>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</si>
  <si>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</si>
  <si>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</si>
  <si>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</si>
  <si>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</si>
  <si>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</si>
  <si>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</si>
  <si>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</si>
  <si>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</si>
  <si>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</si>
  <si>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</si>
  <si>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</si>
  <si>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</si>
  <si>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</si>
  <si>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</si>
  <si>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</si>
  <si>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</si>
  <si>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</si>
  <si>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</si>
  <si>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</si>
  <si>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</si>
  <si>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</si>
  <si>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</si>
  <si>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</si>
  <si>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</si>
  <si>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</si>
  <si>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</si>
  <si>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</si>
  <si>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</si>
  <si>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</si>
  <si>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</si>
  <si>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</si>
  <si>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</si>
  <si>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</si>
  <si>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</si>
  <si>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</si>
  <si>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</si>
  <si>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</si>
  <si>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</si>
  <si>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</si>
  <si>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</si>
  <si>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</si>
  <si>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</si>
  <si>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</si>
  <si>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</si>
  <si>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</si>
  <si>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</si>
  <si>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</si>
  <si>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</si>
  <si>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</si>
  <si>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</si>
  <si>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</si>
  <si>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</si>
  <si>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</si>
  <si>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</si>
  <si>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</si>
  <si>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</si>
  <si>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</si>
  <si>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</si>
  <si>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</si>
  <si>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</si>
  <si>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</si>
  <si>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</si>
  <si>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</si>
  <si>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</si>
  <si>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</si>
  <si>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</si>
  <si>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</si>
  <si>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</si>
  <si>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</si>
  <si>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</si>
  <si>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</si>
  <si>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</si>
  <si>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</si>
  <si>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</si>
  <si>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</si>
  <si>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</si>
  <si>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</si>
  <si>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</si>
  <si>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</si>
  <si>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</si>
  <si>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</si>
  <si>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</si>
  <si>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</si>
  <si>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</si>
  <si>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</si>
  <si>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</si>
  <si>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</si>
  <si>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</si>
  <si>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</si>
  <si>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</si>
  <si>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</si>
  <si>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</si>
  <si>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</si>
  <si>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</si>
  <si>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</si>
  <si>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</si>
  <si>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</si>
  <si>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</si>
  <si>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</si>
  <si>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</si>
  <si>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</si>
  <si>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</si>
  <si>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</si>
  <si>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</si>
  <si>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</si>
  <si>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</si>
  <si>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</si>
  <si>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</si>
  <si>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</si>
  <si>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</si>
  <si>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</si>
  <si>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</si>
  <si>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</si>
  <si>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</si>
  <si>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</si>
  <si>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</si>
  <si>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</si>
  <si>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</si>
  <si>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</si>
  <si>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</si>
  <si>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</si>
  <si>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</si>
  <si>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</si>
  <si>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</si>
  <si>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</si>
  <si>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</si>
  <si>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</si>
  <si>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</si>
  <si>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</si>
  <si>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</si>
  <si>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</si>
  <si>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</si>
  <si>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</si>
  <si>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</si>
  <si>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</si>
  <si>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</si>
  <si>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</si>
  <si>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</si>
  <si>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</si>
  <si>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</si>
  <si>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</si>
  <si>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</si>
  <si>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</si>
  <si>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</si>
  <si>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</si>
  <si>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</si>
  <si>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</si>
  <si>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</si>
  <si>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</si>
  <si>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</si>
  <si>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</si>
  <si>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</si>
  <si>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</si>
  <si>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</si>
  <si>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</si>
  <si>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</si>
  <si>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</si>
  <si>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</si>
  <si>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</si>
  <si>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</si>
  <si>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</si>
  <si>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</si>
  <si>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</si>
  <si>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</si>
  <si>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</si>
  <si>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</si>
  <si>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</si>
  <si>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</si>
  <si>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</si>
  <si>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</si>
  <si>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</si>
  <si>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</si>
  <si>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</si>
  <si>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</si>
  <si>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</si>
  <si>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</si>
  <si>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</si>
  <si>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</si>
  <si>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</si>
  <si>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</si>
  <si>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</si>
  <si>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</si>
  <si>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</si>
  <si>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</si>
  <si>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</si>
  <si>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</si>
  <si>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</si>
  <si>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</si>
  <si>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</si>
  <si>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</si>
  <si>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</si>
  <si>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</si>
  <si>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</si>
  <si>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</si>
  <si>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</si>
  <si>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</si>
  <si>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</si>
  <si>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</si>
  <si>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</si>
  <si>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</si>
  <si>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</si>
  <si>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</si>
  <si>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</si>
  <si>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</si>
  <si>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</si>
  <si>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</si>
  <si>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</si>
  <si>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</si>
  <si>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</si>
  <si>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</si>
  <si>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</si>
  <si>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</si>
  <si>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</si>
  <si>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</si>
  <si>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</si>
  <si>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</si>
  <si>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</si>
  <si>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</si>
  <si>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</si>
  <si>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</si>
  <si>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</si>
  <si>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</si>
  <si>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</si>
  <si>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</si>
  <si>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</si>
  <si>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</si>
  <si>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</si>
  <si>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</si>
  <si>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</si>
  <si>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</si>
  <si>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</si>
  <si>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</si>
  <si>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</si>
  <si>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</si>
  <si>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</si>
  <si>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</si>
  <si>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</si>
  <si>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</si>
  <si>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</si>
  <si>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</si>
  <si>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</si>
  <si>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</si>
  <si>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</si>
  <si>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</si>
  <si>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</si>
  <si>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</si>
  <si>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</si>
  <si>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</si>
  <si>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</si>
  <si>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</si>
  <si>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</si>
  <si>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</si>
  <si>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</si>
  <si>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</si>
  <si>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</si>
  <si>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</si>
  <si>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</si>
  <si>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</si>
  <si>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</si>
  <si>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</si>
  <si>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</si>
  <si>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</si>
  <si>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</si>
  <si>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</si>
  <si>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</si>
  <si>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</si>
  <si>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</si>
  <si>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</si>
  <si>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</si>
  <si>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</si>
  <si>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</si>
  <si>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</si>
  <si>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</si>
  <si>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</si>
  <si>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</si>
  <si>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</si>
  <si>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</si>
  <si>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</si>
  <si>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</si>
  <si>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</si>
  <si>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</si>
  <si>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</si>
  <si>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</si>
  <si>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</si>
  <si>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</si>
  <si>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</si>
  <si>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</si>
  <si>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</si>
  <si>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</si>
  <si>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</si>
  <si>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</si>
  <si>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</si>
  <si>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</si>
  <si>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</si>
  <si>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</si>
  <si>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</si>
  <si>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</si>
  <si>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</si>
  <si>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</si>
  <si>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</si>
  <si>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</si>
  <si>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</si>
  <si>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</si>
  <si>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</si>
  <si>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</si>
  <si>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</si>
  <si>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</si>
  <si>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</si>
  <si>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</si>
  <si>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</si>
  <si>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</si>
  <si>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</si>
  <si>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</si>
  <si>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</si>
  <si>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</si>
  <si>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</si>
  <si>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</si>
  <si>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</si>
  <si>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</si>
  <si>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</si>
  <si>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</si>
  <si>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</si>
  <si>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</si>
  <si>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</si>
  <si>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</si>
  <si>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</si>
  <si>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</si>
  <si>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</si>
  <si>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</si>
  <si>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</si>
  <si>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</si>
  <si>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</si>
  <si>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</si>
  <si>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</si>
  <si>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</si>
  <si>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</si>
  <si>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</si>
  <si>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</si>
  <si>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</si>
  <si>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</si>
  <si>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</si>
  <si>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</si>
  <si>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</si>
  <si>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</si>
  <si>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</si>
  <si>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</si>
  <si>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</si>
  <si>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</si>
  <si>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</si>
  <si>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</si>
  <si>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</si>
  <si>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</si>
  <si>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</si>
  <si>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</si>
  <si>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</si>
  <si>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</si>
  <si>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</si>
  <si>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</si>
  <si>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</si>
  <si>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</si>
  <si>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</si>
  <si>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</si>
  <si>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</si>
  <si>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</si>
  <si>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</si>
  <si>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</si>
  <si>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</si>
  <si>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</si>
  <si>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</si>
  <si>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</si>
  <si>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</si>
  <si>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</si>
  <si>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</si>
  <si>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</si>
  <si>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</si>
  <si>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</si>
  <si>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</si>
  <si>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</si>
  <si>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</si>
  <si>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</si>
  <si>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</si>
  <si>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</si>
  <si>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</si>
  <si>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</si>
  <si>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</si>
  <si>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</si>
  <si>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</si>
  <si>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</si>
  <si>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</si>
  <si>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</si>
  <si>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</si>
  <si>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</si>
  <si>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</si>
  <si>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</si>
  <si>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</si>
  <si>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</si>
  <si>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</si>
  <si>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</si>
  <si>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</si>
  <si>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</si>
  <si>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</si>
  <si>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</si>
  <si>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</si>
  <si>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</si>
  <si>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</si>
  <si>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</si>
  <si>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</si>
  <si>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</si>
  <si>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</si>
  <si>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</si>
  <si>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</si>
  <si>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</si>
  <si>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</si>
  <si>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</si>
  <si>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</si>
  <si>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</si>
  <si>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</si>
  <si>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</si>
  <si>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</si>
  <si>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</si>
  <si>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</si>
  <si>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</si>
  <si>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</si>
  <si>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</si>
  <si>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</si>
  <si>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</si>
  <si>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</si>
  <si>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</si>
  <si>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</si>
  <si>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</si>
  <si>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</si>
  <si>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</si>
  <si>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</si>
  <si>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</si>
  <si>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</si>
  <si>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</si>
  <si>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</si>
  <si>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</si>
  <si>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</si>
  <si>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</si>
  <si>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</si>
  <si>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</si>
  <si>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</si>
  <si>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</si>
  <si>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</si>
  <si>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</si>
  <si>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</si>
  <si>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</si>
  <si>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</si>
  <si>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</si>
  <si>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</si>
  <si>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</si>
  <si>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</si>
  <si>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</si>
  <si>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</si>
  <si>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</si>
  <si>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</si>
  <si>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</si>
  <si>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</si>
  <si>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</si>
  <si>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</si>
  <si>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</si>
  <si>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</si>
  <si>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</si>
  <si>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</si>
  <si>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</si>
  <si>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</si>
  <si>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</si>
  <si>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</si>
  <si>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</si>
  <si>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</si>
  <si>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</si>
  <si>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</si>
  <si>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</si>
  <si>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</si>
  <si>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</si>
  <si>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</si>
  <si>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</si>
  <si>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</si>
  <si>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</si>
  <si>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</si>
  <si>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</si>
  <si>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</si>
  <si>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</si>
  <si>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</si>
  <si>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</si>
  <si>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</si>
  <si>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</si>
  <si>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</si>
  <si>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</si>
  <si>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</si>
  <si>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</si>
  <si>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</si>
  <si>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</si>
  <si>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</si>
  <si>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</si>
  <si>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</si>
  <si>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</si>
  <si>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</si>
  <si>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</si>
  <si>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</si>
  <si>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</si>
  <si>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</si>
  <si>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</si>
  <si>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</si>
  <si>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</si>
  <si>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</si>
  <si>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</si>
  <si>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</si>
  <si>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</si>
  <si>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</si>
  <si>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</si>
  <si>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</si>
  <si>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</si>
  <si>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</si>
  <si>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</si>
  <si>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</si>
  <si>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</si>
  <si>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</si>
  <si>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</si>
  <si>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</si>
  <si>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</si>
  <si>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</si>
  <si>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</si>
  <si>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</si>
  <si>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</si>
  <si>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</si>
  <si>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</si>
  <si>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</si>
  <si>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</si>
  <si>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</si>
  <si>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</si>
  <si>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</si>
  <si>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</si>
  <si>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</si>
  <si>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</si>
  <si>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</si>
  <si>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</si>
  <si>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</si>
  <si>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</si>
  <si>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</si>
  <si>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</si>
  <si>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</si>
  <si>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</si>
  <si>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</si>
  <si>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</si>
  <si>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</si>
  <si>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</si>
  <si>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</si>
  <si>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</si>
  <si>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</si>
  <si>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</si>
  <si>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</si>
  <si>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</si>
  <si>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</si>
  <si>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</si>
  <si>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</si>
  <si>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</si>
  <si>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</si>
  <si>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</si>
  <si>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</si>
  <si>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</si>
  <si>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</si>
  <si>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</si>
  <si>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</si>
  <si>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</si>
  <si>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</si>
  <si>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</si>
  <si>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</si>
  <si>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</si>
  <si>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</si>
  <si>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</si>
  <si>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</si>
  <si>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</si>
  <si>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</si>
  <si>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</si>
  <si>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</si>
  <si>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</si>
  <si>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</si>
  <si>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</si>
  <si>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</si>
  <si>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</si>
  <si>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</si>
  <si>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</si>
  <si>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</si>
  <si>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</si>
  <si>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</si>
  <si>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</si>
  <si>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</si>
  <si>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</si>
  <si>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</si>
  <si>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</si>
  <si>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</si>
  <si>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</si>
  <si>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</si>
  <si>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</si>
  <si>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</si>
  <si>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</si>
  <si>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</si>
  <si>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</si>
  <si>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</si>
  <si>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</si>
  <si>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</si>
  <si>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</si>
  <si>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</si>
  <si>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</si>
  <si>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</si>
  <si>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</si>
  <si>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</si>
  <si>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</si>
  <si>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</si>
  <si>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</si>
  <si>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</si>
  <si>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</si>
  <si>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</si>
  <si>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</si>
  <si>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</si>
  <si>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</si>
  <si>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</si>
  <si>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</si>
  <si>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</si>
  <si>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</si>
  <si>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</si>
  <si>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</si>
  <si>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</si>
  <si>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</si>
  <si>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</si>
  <si>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</si>
  <si>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</si>
  <si>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</si>
  <si>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</si>
  <si>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</si>
  <si>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</si>
  <si>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</si>
  <si>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</si>
  <si>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</si>
  <si>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</si>
  <si>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</si>
  <si>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</si>
  <si>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</si>
  <si>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</si>
  <si>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</si>
  <si>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</si>
  <si>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</si>
  <si>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</si>
  <si>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</si>
  <si>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</si>
  <si>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</si>
  <si>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</si>
  <si>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</si>
  <si>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</si>
  <si>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</si>
  <si>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</si>
  <si>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</si>
  <si>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</si>
  <si>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</si>
  <si>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</si>
  <si>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</si>
  <si>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</si>
  <si>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</si>
  <si>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</si>
  <si>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</si>
  <si>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</si>
  <si>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</si>
  <si>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</si>
  <si>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</si>
  <si>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</si>
  <si>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</si>
  <si>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</si>
  <si>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</si>
  <si>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</si>
  <si>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</si>
  <si>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</si>
  <si>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</si>
  <si>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</si>
  <si>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</si>
  <si>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</si>
  <si>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</si>
  <si>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</si>
  <si>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</si>
  <si>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</si>
  <si>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</si>
  <si>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</si>
  <si>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</si>
  <si>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</si>
  <si>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</si>
  <si>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</si>
  <si>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</si>
  <si>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</si>
  <si>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</si>
  <si>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</si>
  <si>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</si>
  <si>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</si>
  <si>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</si>
  <si>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</si>
  <si>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</si>
  <si>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</si>
  <si>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</si>
  <si>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</si>
  <si>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</si>
  <si>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</si>
  <si>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</si>
  <si>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</si>
  <si>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</si>
  <si>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</si>
  <si>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</si>
  <si>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</si>
  <si>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</si>
  <si>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</si>
  <si>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</si>
  <si>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</si>
  <si>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</si>
  <si>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</si>
  <si>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</si>
  <si>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</si>
  <si>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</si>
  <si>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</si>
  <si>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</si>
  <si>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</si>
  <si>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</si>
  <si>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</si>
  <si>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</si>
  <si>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</si>
  <si>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</si>
  <si>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</si>
  <si>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</si>
  <si>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</si>
  <si>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</si>
  <si>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</si>
  <si>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</si>
  <si>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</si>
  <si>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</si>
  <si>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</si>
  <si>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</si>
  <si>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</si>
  <si>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</si>
  <si>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</si>
  <si>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</si>
  <si>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</si>
  <si>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</si>
  <si>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</si>
  <si>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</si>
  <si>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</si>
  <si>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</si>
  <si>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</si>
  <si>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</si>
  <si>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</si>
  <si>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</si>
  <si>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</si>
  <si>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</si>
  <si>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</si>
  <si>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</si>
  <si>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</si>
  <si>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</si>
  <si>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</si>
  <si>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</si>
  <si>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</si>
  <si>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</si>
  <si>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</si>
  <si>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</si>
  <si>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</si>
  <si>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</si>
  <si>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</si>
  <si>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</si>
  <si>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</si>
  <si>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</si>
  <si>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</si>
  <si>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</si>
  <si>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</si>
  <si>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</si>
  <si>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</si>
  <si>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</si>
  <si>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</si>
  <si>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</si>
  <si>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</si>
  <si>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</si>
  <si>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</si>
  <si>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</si>
  <si>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</si>
  <si>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</si>
  <si>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</si>
  <si>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</si>
  <si>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</si>
  <si>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</si>
  <si>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</si>
  <si>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</si>
  <si>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</si>
  <si>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</si>
  <si>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</si>
  <si>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</si>
  <si>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</si>
  <si>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</si>
  <si>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</si>
  <si>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</si>
  <si>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</si>
  <si>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</si>
  <si>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</si>
  <si>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</si>
  <si>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</si>
  <si>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</si>
  <si>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</si>
  <si>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</si>
  <si>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</si>
  <si>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</si>
  <si>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</si>
  <si>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</si>
  <si>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</si>
  <si>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</si>
  <si>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</si>
  <si>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</si>
  <si>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</si>
  <si>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</si>
  <si>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</si>
  <si>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</si>
  <si>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</si>
  <si>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</si>
  <si>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</si>
  <si>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</si>
  <si>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</si>
  <si>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</si>
  <si>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</si>
  <si>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</si>
  <si>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</si>
  <si>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</si>
  <si>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</si>
  <si>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</si>
  <si>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</si>
  <si>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</si>
  <si>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</si>
  <si>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</si>
  <si>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</si>
  <si>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</si>
  <si>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</si>
  <si>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</si>
  <si>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</si>
  <si>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</si>
  <si>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</si>
  <si>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</si>
  <si>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</si>
  <si>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</si>
  <si>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</si>
  <si>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</si>
  <si>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</si>
  <si>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</si>
  <si>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</si>
  <si>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</si>
  <si>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</si>
  <si>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</si>
  <si>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</si>
  <si>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</si>
  <si>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</si>
  <si>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</si>
  <si>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</si>
  <si>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</si>
  <si>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</si>
  <si>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</si>
  <si>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</si>
  <si>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</si>
  <si>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</si>
  <si>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</si>
  <si>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</si>
  <si>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</si>
  <si>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</si>
  <si>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</si>
  <si>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</si>
  <si>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</si>
  <si>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</si>
  <si>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</si>
  <si>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</si>
  <si>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</si>
  <si>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</si>
  <si>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</si>
  <si>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</si>
  <si>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</si>
  <si>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</si>
  <si>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</si>
  <si>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</si>
  <si>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</si>
  <si>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</si>
  <si>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</si>
  <si>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</si>
  <si>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</si>
  <si>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</si>
  <si>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</si>
  <si>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</si>
  <si>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</si>
  <si>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</si>
  <si>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</si>
  <si>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</si>
  <si>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</si>
  <si>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</si>
  <si>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</si>
  <si>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</si>
  <si>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</si>
  <si>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</si>
  <si>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</si>
  <si>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</si>
  <si>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</si>
  <si>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</si>
  <si>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</si>
  <si>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</si>
  <si>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</si>
  <si>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</si>
  <si>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</si>
  <si>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</si>
  <si>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</si>
  <si>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</si>
  <si>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</si>
  <si>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</si>
  <si>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</si>
  <si>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</si>
  <si>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</si>
  <si>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</si>
  <si>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</si>
  <si>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</si>
  <si>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</si>
  <si>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</si>
  <si>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</si>
  <si>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</si>
  <si>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</si>
  <si>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</si>
  <si>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</si>
  <si>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</si>
  <si>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</si>
  <si>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</si>
  <si>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</si>
  <si>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</si>
  <si>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</si>
  <si>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</si>
  <si>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</si>
  <si>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</si>
  <si>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</si>
  <si>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</si>
  <si>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</si>
  <si>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</si>
  <si>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</si>
  <si>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</si>
  <si>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</si>
  <si>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</si>
  <si>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</si>
  <si>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</si>
  <si>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</si>
  <si>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</si>
  <si>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</si>
  <si>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</si>
  <si>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</si>
  <si>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</si>
  <si>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</si>
  <si>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</si>
  <si>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</si>
  <si>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</si>
  <si>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</si>
  <si>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</si>
  <si>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</si>
  <si>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</si>
  <si>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</si>
  <si>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</si>
  <si>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</si>
  <si>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</si>
  <si>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</si>
  <si>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</si>
  <si>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</si>
  <si>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</si>
  <si>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</si>
  <si>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</si>
  <si>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</si>
  <si>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</si>
  <si>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</si>
  <si>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</si>
  <si>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</si>
  <si>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</si>
  <si>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</si>
  <si>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</si>
  <si>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</si>
  <si>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</si>
  <si>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</si>
  <si>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</si>
  <si>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</si>
  <si>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</si>
  <si>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</si>
  <si>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</si>
  <si>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</si>
  <si>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</si>
  <si>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</si>
  <si>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</si>
  <si>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</si>
  <si>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</si>
  <si>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</si>
  <si>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</si>
  <si>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</si>
  <si>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</si>
  <si>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</si>
  <si>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</si>
  <si>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</si>
  <si>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</si>
  <si>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</si>
  <si>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</si>
  <si>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</si>
  <si>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</si>
  <si>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</si>
  <si>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</si>
  <si>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</si>
  <si>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</si>
  <si>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</si>
  <si>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</si>
  <si>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</si>
  <si>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</si>
  <si>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</si>
  <si>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</si>
  <si>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</si>
  <si>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</si>
  <si>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</si>
  <si>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</si>
  <si>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</si>
  <si>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</si>
  <si>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</si>
  <si>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</si>
  <si>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</si>
  <si>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</si>
  <si>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</si>
  <si>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</si>
  <si>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</si>
  <si>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</si>
  <si>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</si>
  <si>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</si>
  <si>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</si>
  <si>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</si>
  <si>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</si>
  <si>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</si>
  <si>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</si>
  <si>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</si>
  <si>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</si>
  <si>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</si>
  <si>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</si>
  <si>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</si>
  <si>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</si>
  <si>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</si>
  <si>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</si>
  <si>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</si>
  <si>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</si>
  <si>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</si>
  <si>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</si>
  <si>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</si>
  <si>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</si>
  <si>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</si>
  <si>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</si>
  <si>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</si>
  <si>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</si>
  <si>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</si>
  <si>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</si>
  <si>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</si>
  <si>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</si>
  <si>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</si>
  <si>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</si>
  <si>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</si>
  <si>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</si>
  <si>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</si>
  <si>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</si>
  <si>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</si>
  <si>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</si>
  <si>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</si>
  <si>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</si>
  <si>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</si>
  <si>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</si>
  <si>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</si>
  <si>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</si>
  <si>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</si>
  <si>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</si>
  <si>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</si>
  <si>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</si>
  <si>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</si>
  <si>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</si>
  <si>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</si>
  <si>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</si>
  <si>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</si>
  <si>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</si>
  <si>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</si>
  <si>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</si>
  <si>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</si>
  <si>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</si>
  <si>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</si>
  <si>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</si>
  <si>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</si>
  <si>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</si>
  <si>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</si>
  <si>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</si>
  <si>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</si>
  <si>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</si>
  <si>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</si>
  <si>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</si>
  <si>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</si>
  <si>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</si>
  <si>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</si>
  <si>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</si>
  <si>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</si>
  <si>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</si>
  <si>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</si>
  <si>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</si>
  <si>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</si>
  <si>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</si>
  <si>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</si>
  <si>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</si>
  <si>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</si>
  <si>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</si>
  <si>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</si>
  <si>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</si>
  <si>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</si>
  <si>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</si>
  <si>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</si>
  <si>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</si>
  <si>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</si>
  <si>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</si>
  <si>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</si>
  <si>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</si>
  <si>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</si>
  <si>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</si>
  <si>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</si>
  <si>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</si>
  <si>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</si>
  <si>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</si>
  <si>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</si>
  <si>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</si>
  <si>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</si>
  <si>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</si>
  <si>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</si>
  <si>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</si>
  <si>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</si>
  <si>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</si>
  <si>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</si>
  <si>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</si>
  <si>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</si>
  <si>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</si>
  <si>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</si>
  <si>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</si>
  <si>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</si>
  <si>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</si>
  <si>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</si>
  <si>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</si>
  <si>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</si>
  <si>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</si>
  <si>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</si>
  <si>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</si>
  <si>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</si>
  <si>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</si>
  <si>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</si>
  <si>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</si>
  <si>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</si>
  <si>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</si>
  <si>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</si>
  <si>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</si>
  <si>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</si>
  <si>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</si>
  <si>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</si>
  <si>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</si>
  <si>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</si>
  <si>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</si>
  <si>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</si>
  <si>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</si>
  <si>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</si>
  <si>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</si>
  <si>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</si>
  <si>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</si>
  <si>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</si>
  <si>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</si>
  <si>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</si>
  <si>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</si>
  <si>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</si>
  <si>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</si>
  <si>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</si>
  <si>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</si>
  <si>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</si>
  <si>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</si>
  <si>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</si>
  <si>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</si>
  <si>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</si>
  <si>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</si>
  <si>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</si>
  <si>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</si>
  <si>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</si>
  <si>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</si>
  <si>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</si>
  <si>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</si>
  <si>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</si>
  <si>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</si>
  <si>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</si>
  <si>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</si>
  <si>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</si>
  <si>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</si>
  <si>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</si>
  <si>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</si>
  <si>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</si>
  <si>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</si>
  <si>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</si>
  <si>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</si>
  <si>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</si>
  <si>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</si>
  <si>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</si>
  <si>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</si>
  <si>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</si>
  <si>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</si>
  <si>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</si>
  <si>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</si>
  <si>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</si>
  <si>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</si>
  <si>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</si>
  <si>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</si>
  <si>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</si>
  <si>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</si>
  <si>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</si>
  <si>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</si>
  <si>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</si>
  <si>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</si>
  <si>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</si>
  <si>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</si>
  <si>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</si>
  <si>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</si>
  <si>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</si>
  <si>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</si>
  <si>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</si>
  <si>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</si>
  <si>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</si>
  <si>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</si>
  <si>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</si>
  <si>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</si>
  <si>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</si>
  <si>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</si>
  <si>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</si>
  <si>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</si>
  <si>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</si>
  <si>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</si>
  <si>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</si>
  <si>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</si>
  <si>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</si>
  <si>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</si>
  <si>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</si>
  <si>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</si>
  <si>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</si>
  <si>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</si>
  <si>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</si>
  <si>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</si>
  <si>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</si>
  <si>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</si>
  <si>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</si>
  <si>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</si>
  <si>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</si>
  <si>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</si>
  <si>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</si>
  <si>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</si>
  <si>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</si>
  <si>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</si>
  <si>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</si>
  <si>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</si>
  <si>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</si>
  <si>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</si>
  <si>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</si>
  <si>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</si>
  <si>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</si>
  <si>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</si>
  <si>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</si>
  <si>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</si>
  <si>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</si>
  <si>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</si>
  <si>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</si>
  <si>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</si>
  <si>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</si>
  <si>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</si>
  <si>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</si>
  <si>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</si>
  <si>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</si>
  <si>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</si>
  <si>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</si>
  <si>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</si>
  <si>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</si>
  <si>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</si>
  <si>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</si>
  <si>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</si>
  <si>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</si>
  <si>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</si>
  <si>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</si>
  <si>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</si>
  <si>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</si>
  <si>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</si>
  <si>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</si>
  <si>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</si>
  <si>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</si>
  <si>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</si>
  <si>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</si>
  <si>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</si>
  <si>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</si>
  <si>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</si>
  <si>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</si>
  <si>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</si>
  <si>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</si>
  <si>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</si>
  <si>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</si>
  <si>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</si>
  <si>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</si>
  <si>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</si>
  <si>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</si>
  <si>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</si>
  <si>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</si>
  <si>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</si>
  <si>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</si>
  <si>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</si>
  <si>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</si>
  <si>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</si>
  <si>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</si>
  <si>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</si>
  <si>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</si>
  <si>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</si>
  <si>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</si>
  <si>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</si>
  <si>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</si>
  <si>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</si>
  <si>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</si>
  <si>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</si>
  <si>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</si>
  <si>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</si>
  <si>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</si>
  <si>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</si>
  <si>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</si>
  <si>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</si>
  <si>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</si>
  <si>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</si>
  <si>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</si>
  <si>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</si>
  <si>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</si>
  <si>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</si>
  <si>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</si>
  <si>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</si>
  <si>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</si>
  <si>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</si>
  <si>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</si>
  <si>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</si>
  <si>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</si>
  <si>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</si>
  <si>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</si>
  <si>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</si>
  <si>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</si>
  <si>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</si>
  <si>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</si>
  <si>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</si>
  <si>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</si>
  <si>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</si>
  <si>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</si>
  <si>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</si>
  <si>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</si>
  <si>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</si>
  <si>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</si>
  <si>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</si>
  <si>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</si>
  <si>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</si>
  <si>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</si>
  <si>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</si>
  <si>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</si>
  <si>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</si>
  <si>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</si>
  <si>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</si>
  <si>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</si>
  <si>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</si>
  <si>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</si>
  <si>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</si>
  <si>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</si>
  <si>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</si>
  <si>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</si>
  <si>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</si>
  <si>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</si>
  <si>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</si>
  <si>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</si>
  <si>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</si>
  <si>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</si>
  <si>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</si>
  <si>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</si>
  <si>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</si>
  <si>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</si>
  <si>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</si>
  <si>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</si>
  <si>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</si>
  <si>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</si>
  <si>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</si>
  <si>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</si>
  <si>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</si>
  <si>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</si>
  <si>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</si>
  <si>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</si>
  <si>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</si>
  <si>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</si>
  <si>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</si>
  <si>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</si>
  <si>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</si>
  <si>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</si>
  <si>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</si>
  <si>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</si>
  <si>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</si>
  <si>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</si>
  <si>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</si>
  <si>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</si>
  <si>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</si>
  <si>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</si>
  <si>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</si>
  <si>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</si>
  <si>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</si>
  <si>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</si>
  <si>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</si>
  <si>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</si>
  <si>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</si>
  <si>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</si>
  <si>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</si>
  <si>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</si>
  <si>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</si>
  <si>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</si>
  <si>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</si>
  <si>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</si>
  <si>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</si>
  <si>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</si>
  <si>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</si>
  <si>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</si>
  <si>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</si>
  <si>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</si>
  <si>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</si>
  <si>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</si>
  <si>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</si>
  <si>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</si>
  <si>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</si>
  <si>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</si>
  <si>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</si>
  <si>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</si>
  <si>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</si>
  <si>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</si>
  <si>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</si>
  <si>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</si>
  <si>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</si>
  <si>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</si>
  <si>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</si>
  <si>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</si>
  <si>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</si>
  <si>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</si>
  <si>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</si>
  <si>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</si>
  <si>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</si>
  <si>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</si>
  <si>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</si>
  <si>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</si>
  <si>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</si>
  <si>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</si>
  <si>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</si>
  <si>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</si>
  <si>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</si>
  <si>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</si>
  <si>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</si>
  <si>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</si>
  <si>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</si>
  <si>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</si>
  <si>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</si>
  <si>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</si>
  <si>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</si>
  <si>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</si>
  <si>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</si>
  <si>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</si>
  <si>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</si>
  <si>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</si>
  <si>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</si>
  <si>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</si>
  <si>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</si>
  <si>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</si>
  <si>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</si>
  <si>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</si>
  <si>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</si>
  <si>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</si>
  <si>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</si>
  <si>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</si>
  <si>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</si>
  <si>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</si>
  <si>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</si>
  <si>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</si>
  <si>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</si>
  <si>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</si>
  <si>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</si>
  <si>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</si>
  <si>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</si>
  <si>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</si>
  <si>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</si>
  <si>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</si>
  <si>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</si>
  <si>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</si>
  <si>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</si>
  <si>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</si>
  <si>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</si>
  <si>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</si>
  <si>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</si>
  <si>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</si>
  <si>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</si>
  <si>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</si>
  <si>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</si>
  <si>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</si>
  <si>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</si>
  <si>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</si>
  <si>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</si>
  <si>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</si>
  <si>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</si>
  <si>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</si>
  <si>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</si>
  <si>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</si>
  <si>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</si>
  <si>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</si>
  <si>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</si>
  <si>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</si>
  <si>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</si>
  <si>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</si>
  <si>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</si>
  <si>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</si>
  <si>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</si>
  <si>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</si>
  <si>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</si>
  <si>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</si>
  <si>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</si>
  <si>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</si>
  <si>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</si>
  <si>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</si>
  <si>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</si>
  <si>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</si>
  <si>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</si>
  <si>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</si>
  <si>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</si>
  <si>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</si>
  <si>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</si>
  <si>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</si>
  <si>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</si>
  <si>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</si>
  <si>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</si>
  <si>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</si>
  <si>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</si>
  <si>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</si>
  <si>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</si>
  <si>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</si>
  <si>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</si>
  <si>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</si>
  <si>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</si>
  <si>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</si>
  <si>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</si>
  <si>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</si>
  <si>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</si>
  <si>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</si>
  <si>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</si>
  <si>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</si>
  <si>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</si>
  <si>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</si>
  <si>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</si>
  <si>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</si>
  <si>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</si>
  <si>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</si>
  <si>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</si>
  <si>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</si>
  <si>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</si>
  <si>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</si>
  <si>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</si>
  <si>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</si>
  <si>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</si>
  <si>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</si>
  <si>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</si>
  <si>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</si>
  <si>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</si>
  <si>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</si>
  <si>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</si>
  <si>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</si>
  <si>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</si>
  <si>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</si>
  <si>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</si>
  <si>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</si>
  <si>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</si>
  <si>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</si>
  <si>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</si>
  <si>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</si>
  <si>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</si>
  <si>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</si>
  <si>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</si>
  <si>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</si>
  <si>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</si>
  <si>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</si>
  <si>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</si>
  <si>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</si>
  <si>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</si>
  <si>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</si>
  <si>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</si>
  <si>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</si>
  <si>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</si>
  <si>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</si>
  <si>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</si>
  <si>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</si>
  <si>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</si>
  <si>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</si>
  <si>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</si>
  <si>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</si>
  <si>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</si>
  <si>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</si>
  <si>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</si>
  <si>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</si>
  <si>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</si>
  <si>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</si>
  <si>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</si>
  <si>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</si>
  <si>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</si>
  <si>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</si>
  <si>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</si>
  <si>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</si>
  <si>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</si>
  <si>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</si>
  <si>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</si>
  <si>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</si>
  <si>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</si>
  <si>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</si>
  <si>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</si>
  <si>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</si>
  <si>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</si>
  <si>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</si>
  <si>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</si>
  <si>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</si>
  <si>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</si>
  <si>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</si>
  <si>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</si>
  <si>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</si>
  <si>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</si>
  <si>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</si>
  <si>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</si>
  <si>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</si>
  <si>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</si>
  <si>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</si>
  <si>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</si>
  <si>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</si>
  <si>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</si>
  <si>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</si>
  <si>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</si>
  <si>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</si>
  <si>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</si>
  <si>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</si>
  <si>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</si>
  <si>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</si>
  <si>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</si>
  <si>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</si>
  <si>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</si>
  <si>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</si>
  <si>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</si>
  <si>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</si>
  <si>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</si>
  <si>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</si>
  <si>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</si>
  <si>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</si>
  <si>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</si>
  <si>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</si>
  <si>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</si>
  <si>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</si>
  <si>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</si>
  <si>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</si>
  <si>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</si>
  <si>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</si>
  <si>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</si>
  <si>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</si>
  <si>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</si>
  <si>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</si>
  <si>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</si>
  <si>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</si>
  <si>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</si>
  <si>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</si>
  <si>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</si>
  <si>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</si>
  <si>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</si>
  <si>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</si>
  <si>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</si>
  <si>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</si>
  <si>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</si>
  <si>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</si>
  <si>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</si>
  <si>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</si>
  <si>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</si>
  <si>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</si>
  <si>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</si>
  <si>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</si>
  <si>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</si>
  <si>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</si>
  <si>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</si>
  <si>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</si>
  <si>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</si>
  <si>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</si>
  <si>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</si>
  <si>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</si>
  <si>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</si>
  <si>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</si>
  <si>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</si>
  <si>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</si>
  <si>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</si>
  <si>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</si>
  <si>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</si>
  <si>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</si>
  <si>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</si>
  <si>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</si>
  <si>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</si>
  <si>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</si>
  <si>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</si>
  <si>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</si>
  <si>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</si>
  <si>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</si>
  <si>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</si>
  <si>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</si>
  <si>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</si>
  <si>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</si>
  <si>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</si>
  <si>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</si>
  <si>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</si>
  <si>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</si>
  <si>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</si>
  <si>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</si>
  <si>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</si>
  <si>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</si>
  <si>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</si>
  <si>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</si>
  <si>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</si>
  <si>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</si>
  <si>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</si>
  <si>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</si>
  <si>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</si>
  <si>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</si>
  <si>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</si>
  <si>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</si>
  <si>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</si>
  <si>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</si>
  <si>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</si>
  <si>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</si>
  <si>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</si>
  <si>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</si>
  <si>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</si>
  <si>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</si>
  <si>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</si>
  <si>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</si>
  <si>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</si>
  <si>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</si>
  <si>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</si>
  <si>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</si>
  <si>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</si>
  <si>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</si>
  <si>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</si>
  <si>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</si>
  <si>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</si>
  <si>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</si>
  <si>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</si>
  <si>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</si>
  <si>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</si>
  <si>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</si>
  <si>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</si>
  <si>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</si>
  <si>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</si>
  <si>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</si>
  <si>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</si>
  <si>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</si>
  <si>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</si>
  <si>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</si>
  <si>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</si>
  <si>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</si>
  <si>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</si>
  <si>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</si>
  <si>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</si>
  <si>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</si>
  <si>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</si>
  <si>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</si>
  <si>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</si>
  <si>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</si>
  <si>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</si>
  <si>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</si>
  <si>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</si>
  <si>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</si>
  <si>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</si>
  <si>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</si>
  <si>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</si>
  <si>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</si>
  <si>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</si>
  <si>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</si>
  <si>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</si>
  <si>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</si>
  <si>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</si>
  <si>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</si>
  <si>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</si>
  <si>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</si>
  <si>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</si>
  <si>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</si>
  <si>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</si>
  <si>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</si>
  <si>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</si>
  <si>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</si>
  <si>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</si>
  <si>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</si>
  <si>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</si>
  <si>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</si>
  <si>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</si>
  <si>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</si>
  <si>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</si>
  <si>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</si>
  <si>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</si>
  <si>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</si>
  <si>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</si>
  <si>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</si>
  <si>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</si>
  <si>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</si>
  <si>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</si>
  <si>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</si>
  <si>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</si>
  <si>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</si>
  <si>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</si>
  <si>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</si>
  <si>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</si>
  <si>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</si>
  <si>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</si>
  <si>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</si>
  <si>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</si>
  <si>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</si>
  <si>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</si>
  <si>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</si>
  <si>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</si>
  <si>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</si>
  <si>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</si>
  <si>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</si>
  <si>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</si>
  <si>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</si>
  <si>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</si>
  <si>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</si>
  <si>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</si>
  <si>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</si>
  <si>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</si>
  <si>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</si>
  <si>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</si>
  <si>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</si>
  <si>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</si>
  <si>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</si>
  <si>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</si>
  <si>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</si>
  <si>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</si>
  <si>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</si>
  <si>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</si>
  <si>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</si>
  <si>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</si>
  <si>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</si>
  <si>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</si>
  <si>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</si>
  <si>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</si>
  <si>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</si>
  <si>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</si>
  <si>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</si>
  <si>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</si>
  <si>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</si>
  <si>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</si>
  <si>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</si>
  <si>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</si>
  <si>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</si>
  <si>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</si>
  <si>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</si>
  <si>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</si>
  <si>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</si>
  <si>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</si>
  <si>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</si>
  <si>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</si>
  <si>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</si>
  <si>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</si>
  <si>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</si>
  <si>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</si>
  <si>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</si>
  <si>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</si>
  <si>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</si>
  <si>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</si>
  <si>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</si>
  <si>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</si>
  <si>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</si>
  <si>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</si>
  <si>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</si>
  <si>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</si>
  <si>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</si>
  <si>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</si>
  <si>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</si>
  <si>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</si>
  <si>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</si>
  <si>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</si>
  <si>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</si>
  <si>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</si>
  <si>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</si>
  <si>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</si>
  <si>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</si>
  <si>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</si>
  <si>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</si>
  <si>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</si>
  <si>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</si>
  <si>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</si>
  <si>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</si>
  <si>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</si>
  <si>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</si>
  <si>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</si>
  <si>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</si>
  <si>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</si>
  <si>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</si>
  <si>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</si>
  <si>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</si>
  <si>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</si>
  <si>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</si>
  <si>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</si>
  <si>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</si>
  <si>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</si>
  <si>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</si>
  <si>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</si>
  <si>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</si>
  <si>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</si>
  <si>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</si>
  <si>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</si>
  <si>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</si>
  <si>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</si>
  <si>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</si>
  <si>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</si>
  <si>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</si>
  <si>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</si>
  <si>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</si>
  <si>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</si>
  <si>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</si>
  <si>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</si>
  <si>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</si>
  <si>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</si>
  <si>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</si>
  <si>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</si>
  <si>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</si>
  <si>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</si>
  <si>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</si>
  <si>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</si>
  <si>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</si>
  <si>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</si>
  <si>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</si>
  <si>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</si>
  <si>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</si>
  <si>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</si>
  <si>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</si>
  <si>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</si>
  <si>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</si>
  <si>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</si>
  <si>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</si>
  <si>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</si>
  <si>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</si>
  <si>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</si>
  <si>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</si>
  <si>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</si>
  <si>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</si>
  <si>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</si>
  <si>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</si>
  <si>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</si>
  <si>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</si>
  <si>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</si>
  <si>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</si>
  <si>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</si>
  <si>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</si>
  <si>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</si>
  <si>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</si>
  <si>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</si>
  <si>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</si>
  <si>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</si>
  <si>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</si>
  <si>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</si>
  <si>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</si>
  <si>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</si>
  <si>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</si>
  <si>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</si>
  <si>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</si>
  <si>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</si>
  <si>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</si>
  <si>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</si>
  <si>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</si>
  <si>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</si>
  <si>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</si>
  <si>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</si>
  <si>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</si>
  <si>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</si>
  <si>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</si>
  <si>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</si>
  <si>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</si>
  <si>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</si>
  <si>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</si>
  <si>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</si>
  <si>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</si>
  <si>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</si>
  <si>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</si>
  <si>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</si>
  <si>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</si>
  <si>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</si>
  <si>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</si>
  <si>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</si>
  <si>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</si>
  <si>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</si>
  <si>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</si>
  <si>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</si>
  <si>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</si>
  <si>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</si>
  <si>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</si>
  <si>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</si>
  <si>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</si>
  <si>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</si>
  <si>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</si>
  <si>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</si>
  <si>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</si>
  <si>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</si>
  <si>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</si>
  <si>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</si>
  <si>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</si>
  <si>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</si>
  <si>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</si>
  <si>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</si>
  <si>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</si>
  <si>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</si>
  <si>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</si>
  <si>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</si>
  <si>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</si>
  <si>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</si>
  <si>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</si>
  <si>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</si>
  <si>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</si>
  <si>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</si>
  <si>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</si>
  <si>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</si>
  <si>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</si>
  <si>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</si>
  <si>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</si>
  <si>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</si>
  <si>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</si>
  <si>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</si>
  <si>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</si>
  <si>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</si>
  <si>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</si>
  <si>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</si>
  <si>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</si>
  <si>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</si>
  <si>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</si>
  <si>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</si>
  <si>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</si>
  <si>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</si>
  <si>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</si>
  <si>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</si>
  <si>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</si>
  <si>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</si>
  <si>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</si>
  <si>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</si>
  <si>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</si>
  <si>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</si>
  <si>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</si>
  <si>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</si>
  <si>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</si>
  <si>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</si>
  <si>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</si>
  <si>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</si>
  <si>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</si>
  <si>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</si>
  <si>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</si>
  <si>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</si>
  <si>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</si>
  <si>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</si>
  <si>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</si>
  <si>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</si>
  <si>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</si>
  <si>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</si>
  <si>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</si>
  <si>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</si>
  <si>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</si>
  <si>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</si>
  <si>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</si>
  <si>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</si>
  <si>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</si>
  <si>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</si>
  <si>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</si>
  <si>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</si>
  <si>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</si>
  <si>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</si>
  <si>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</si>
  <si>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</si>
  <si>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</si>
  <si>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</si>
  <si>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</si>
  <si>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</si>
  <si>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</si>
  <si>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</si>
  <si>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</si>
  <si>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</si>
  <si>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</si>
  <si>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</si>
  <si>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</si>
  <si>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</si>
  <si>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</si>
  <si>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</si>
  <si>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</si>
  <si>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</si>
  <si>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</si>
  <si>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</si>
  <si>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</si>
  <si>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</si>
  <si>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</si>
  <si>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</si>
  <si>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</si>
  <si>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</si>
  <si>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</si>
  <si>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</si>
  <si>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</si>
  <si>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</si>
  <si>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</si>
  <si>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</si>
  <si>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</si>
  <si>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</si>
  <si>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</si>
  <si>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</si>
  <si>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</si>
  <si>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</si>
  <si>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</si>
  <si>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</si>
  <si>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</si>
  <si>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</si>
  <si>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</si>
  <si>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</si>
  <si>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</si>
  <si>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</si>
  <si>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</si>
  <si>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</si>
  <si>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</si>
  <si>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</si>
  <si>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</si>
  <si>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</si>
  <si>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</si>
  <si>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</si>
  <si>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</si>
  <si>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</si>
  <si>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</si>
  <si>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</si>
  <si>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</si>
  <si>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</si>
  <si>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</si>
  <si>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</si>
  <si>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</si>
  <si>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</si>
  <si>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</si>
  <si>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</si>
  <si>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</si>
  <si>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</si>
  <si>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</si>
  <si>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</si>
  <si>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</si>
  <si>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</si>
  <si>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</si>
  <si>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</si>
  <si>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</si>
  <si>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</si>
  <si>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</si>
  <si>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</si>
  <si>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</si>
  <si>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</si>
  <si>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</si>
  <si>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</si>
  <si>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</si>
  <si>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</si>
  <si>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</si>
  <si>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</si>
  <si>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</si>
  <si>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</si>
  <si>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</si>
  <si>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</si>
  <si>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</si>
  <si>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</si>
  <si>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</si>
  <si>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</si>
  <si>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</si>
  <si>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</si>
  <si>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</si>
  <si>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</si>
  <si>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</si>
  <si>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</si>
  <si>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</si>
  <si>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</si>
  <si>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</si>
  <si>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</si>
  <si>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</si>
  <si>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</si>
  <si>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</si>
  <si>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</si>
  <si>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</si>
  <si>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</si>
  <si>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</si>
  <si>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</si>
  <si>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</si>
  <si>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</si>
  <si>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</si>
  <si>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</si>
  <si>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</si>
  <si>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</si>
  <si>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</si>
  <si>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</si>
  <si>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</si>
  <si>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</si>
  <si>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</si>
  <si>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</si>
  <si>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</si>
  <si>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</si>
  <si>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</si>
  <si>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</si>
  <si>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</si>
  <si>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</si>
  <si>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</si>
  <si>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</si>
  <si>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</si>
  <si>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</si>
  <si>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</si>
  <si>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</si>
  <si>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</si>
  <si>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</si>
  <si>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</si>
  <si>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</si>
  <si>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</si>
  <si>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</si>
  <si>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</si>
  <si>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</si>
  <si>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</si>
  <si>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</si>
  <si>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</si>
  <si>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</si>
  <si>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</si>
  <si>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</si>
  <si>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</si>
  <si>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</si>
  <si>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</si>
  <si>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</si>
  <si>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</si>
  <si>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</si>
  <si>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</si>
  <si>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</si>
  <si>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</si>
  <si>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</si>
  <si>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</si>
  <si>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</si>
  <si>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</si>
  <si>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</si>
  <si>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</si>
  <si>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</si>
  <si>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</si>
  <si>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</si>
  <si>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</si>
  <si>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</si>
  <si>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</si>
  <si>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</si>
  <si>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</si>
  <si>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</si>
  <si>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</si>
  <si>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</si>
  <si>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</si>
  <si>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</si>
  <si>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</si>
  <si>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</si>
  <si>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</si>
  <si>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</si>
  <si>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</si>
  <si>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</si>
  <si>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</si>
  <si>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</si>
  <si>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</si>
  <si>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</si>
  <si>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</si>
  <si>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</si>
  <si>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</si>
  <si>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</si>
  <si>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</si>
  <si>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</si>
  <si>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</si>
  <si>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</si>
  <si>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</si>
  <si>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</si>
  <si>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</si>
  <si>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</si>
  <si>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</si>
  <si>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</si>
  <si>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</si>
  <si>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</si>
  <si>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</si>
  <si>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</si>
  <si>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</si>
  <si>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</si>
  <si>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</si>
  <si>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</si>
  <si>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</si>
  <si>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</si>
  <si>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</si>
  <si>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</si>
  <si>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</si>
  <si>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</si>
  <si>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</si>
  <si>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</si>
  <si>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</si>
  <si>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</si>
  <si>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</si>
  <si>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</si>
  <si>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</si>
  <si>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</si>
  <si>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</si>
  <si>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</si>
  <si>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</si>
  <si>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</si>
  <si>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</si>
  <si>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</si>
  <si>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</si>
  <si>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</si>
  <si>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</si>
  <si>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</si>
  <si>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</si>
  <si>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</si>
  <si>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</si>
  <si>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</si>
  <si>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</si>
  <si>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</si>
  <si>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</si>
  <si>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</si>
  <si>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</si>
  <si>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</si>
  <si>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</si>
  <si>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</si>
  <si>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</si>
  <si>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</si>
  <si>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</si>
  <si>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</si>
  <si>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</si>
  <si>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</si>
  <si>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</si>
  <si>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</si>
  <si>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</si>
  <si>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</si>
  <si>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</si>
  <si>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</si>
  <si>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</si>
  <si>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</si>
  <si>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</si>
  <si>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</si>
  <si>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</si>
  <si>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</si>
  <si>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</si>
  <si>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</si>
  <si>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</si>
  <si>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</si>
  <si>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</si>
  <si>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</si>
  <si>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</si>
  <si>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</si>
  <si>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</si>
  <si>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</si>
  <si>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</si>
  <si>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</si>
  <si>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</si>
  <si>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</si>
  <si>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</si>
  <si>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</si>
  <si>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</si>
  <si>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</si>
  <si>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</si>
  <si>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</si>
  <si>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</si>
  <si>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</si>
  <si>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</si>
  <si>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</si>
  <si>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</si>
  <si>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</si>
  <si>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</si>
  <si>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</si>
  <si>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</si>
  <si>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</si>
  <si>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</si>
  <si>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</si>
  <si>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</si>
  <si>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</si>
  <si>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</si>
  <si>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</si>
  <si>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</si>
  <si>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</si>
  <si>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</si>
  <si>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</si>
  <si>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</si>
  <si>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</si>
  <si>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</si>
  <si>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</si>
  <si>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</si>
  <si>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</si>
  <si>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</si>
  <si>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</si>
  <si>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</si>
  <si>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</si>
  <si>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</si>
  <si>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</si>
  <si>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</si>
  <si>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</si>
  <si>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</si>
  <si>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</si>
  <si>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</si>
  <si>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</si>
  <si>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</si>
  <si>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</si>
  <si>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</si>
  <si>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</si>
  <si>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</si>
  <si>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</si>
  <si>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</si>
  <si>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</si>
  <si>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</si>
  <si>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</si>
  <si>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</si>
  <si>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</si>
  <si>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</si>
  <si>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</si>
  <si>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</si>
  <si>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</si>
  <si>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</si>
  <si>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</si>
  <si>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</si>
  <si>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</si>
  <si>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</si>
  <si>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</si>
  <si>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</si>
  <si>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</si>
  <si>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</si>
  <si>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</si>
  <si>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</si>
  <si>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</si>
  <si>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</si>
  <si>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</si>
  <si>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</si>
  <si>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</si>
  <si>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</si>
  <si>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</si>
  <si>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</si>
  <si>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</si>
  <si>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</si>
  <si>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</si>
  <si>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</si>
  <si>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</si>
  <si>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</si>
  <si>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</si>
  <si>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</si>
  <si>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</si>
  <si>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</si>
  <si>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</si>
  <si>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</si>
  <si>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</si>
  <si>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</si>
  <si>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</si>
  <si>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</si>
  <si>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</si>
  <si>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</si>
  <si>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</si>
  <si>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</si>
  <si>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</si>
  <si>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</si>
  <si>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</si>
  <si>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</si>
  <si>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</si>
  <si>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</si>
  <si>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</si>
  <si>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</si>
  <si>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</si>
  <si>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</si>
  <si>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</si>
  <si>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</si>
  <si>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</si>
  <si>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</si>
  <si>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</si>
  <si>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</si>
  <si>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</si>
  <si>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</si>
  <si>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</si>
  <si>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</si>
  <si>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</si>
  <si>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</si>
  <si>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</si>
  <si>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</si>
  <si>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</si>
  <si>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</si>
  <si>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</si>
  <si>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</si>
  <si>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</si>
  <si>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</si>
  <si>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</si>
  <si>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</si>
  <si>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</si>
  <si>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</si>
  <si>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</si>
  <si>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</si>
  <si>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</si>
  <si>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</si>
  <si>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</si>
  <si>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</si>
  <si>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</si>
  <si>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</si>
  <si>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</si>
  <si>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</si>
  <si>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</si>
  <si>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</si>
  <si>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</si>
  <si>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</si>
  <si>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</si>
  <si>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</si>
  <si>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</si>
  <si>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</si>
  <si>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</si>
  <si>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</si>
  <si>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</si>
  <si>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</si>
  <si>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</si>
  <si>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</si>
  <si>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</si>
  <si>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</si>
  <si>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</si>
  <si>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</si>
  <si>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</si>
  <si>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</si>
  <si>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</si>
  <si>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</si>
  <si>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</si>
  <si>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</si>
  <si>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</si>
  <si>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</si>
  <si>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</si>
  <si>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</si>
  <si>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</si>
  <si>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</si>
  <si>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</si>
  <si>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</si>
  <si>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</si>
  <si>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</si>
  <si>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</si>
  <si>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</si>
  <si>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</si>
  <si>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</si>
  <si>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</si>
  <si>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</si>
  <si>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</si>
  <si>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</si>
  <si>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</si>
  <si>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</si>
  <si>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</si>
  <si>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</si>
  <si>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</si>
  <si>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</si>
  <si>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</si>
  <si>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</si>
  <si>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</si>
  <si>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</si>
  <si>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</si>
  <si>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</si>
  <si>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</si>
  <si>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</si>
  <si>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</si>
  <si>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</si>
  <si>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</si>
  <si>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</si>
  <si>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</si>
  <si>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</si>
  <si>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</si>
  <si>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</si>
  <si>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</si>
  <si>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</si>
  <si>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</si>
  <si>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</si>
  <si>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</si>
  <si>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</si>
  <si>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</si>
  <si>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</si>
  <si>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</si>
  <si>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</si>
  <si>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</si>
  <si>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</si>
  <si>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</si>
  <si>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</si>
  <si>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</si>
  <si>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</si>
  <si>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</si>
  <si>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</si>
  <si>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</si>
  <si>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</si>
  <si>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</si>
  <si>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</si>
  <si>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</si>
  <si>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</si>
  <si>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</si>
  <si>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</si>
  <si>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</si>
  <si>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</si>
  <si>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</si>
  <si>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</si>
  <si>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</si>
  <si>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</si>
  <si>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</si>
  <si>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</si>
  <si>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</si>
  <si>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</si>
  <si>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</si>
  <si>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</si>
  <si>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</si>
  <si>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</si>
  <si>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</si>
  <si>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</si>
  <si>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</si>
  <si>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</si>
  <si>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</si>
  <si>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</si>
  <si>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</si>
  <si>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</si>
  <si>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</si>
  <si>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</si>
  <si>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</si>
  <si>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</si>
  <si>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</si>
  <si>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</si>
  <si>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</si>
  <si>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</si>
  <si>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</si>
  <si>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</si>
  <si>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</si>
  <si>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</si>
  <si>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</si>
  <si>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</si>
  <si>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</si>
  <si>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</si>
  <si>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</si>
  <si>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</si>
  <si>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</si>
  <si>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</si>
  <si>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</si>
  <si>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</si>
  <si>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</si>
  <si>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</si>
  <si>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</si>
  <si>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</si>
  <si>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</si>
  <si>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</si>
  <si>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</si>
  <si>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</si>
  <si>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</si>
  <si>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</si>
  <si>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</si>
  <si>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</si>
  <si>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</si>
  <si>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</si>
  <si>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</si>
  <si>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</si>
  <si>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</si>
  <si>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</si>
  <si>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</si>
  <si>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</si>
  <si>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</si>
  <si>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</si>
  <si>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</si>
  <si>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</si>
  <si>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</si>
  <si>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</si>
  <si>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</si>
  <si>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</si>
  <si>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</si>
  <si>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</si>
  <si>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</si>
  <si>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</si>
  <si>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</si>
  <si>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</si>
  <si>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</si>
  <si>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</si>
  <si>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</si>
  <si>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</si>
  <si>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</si>
  <si>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</si>
  <si>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</si>
  <si>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</si>
  <si>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</si>
  <si>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</si>
  <si>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</si>
  <si>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</si>
  <si>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</si>
  <si>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</si>
  <si>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</si>
  <si>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</si>
  <si>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</si>
  <si>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</si>
  <si>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</si>
  <si>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</si>
  <si>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</si>
  <si>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</si>
  <si>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</si>
  <si>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</si>
  <si>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</si>
  <si>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</si>
  <si>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</si>
  <si>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</si>
  <si>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</si>
  <si>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</si>
  <si>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</si>
  <si>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</si>
  <si>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</si>
  <si>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</si>
  <si>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</si>
  <si>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</si>
  <si>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</si>
  <si>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</si>
  <si>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</si>
  <si>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</si>
  <si>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</si>
  <si>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</si>
  <si>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</si>
  <si>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</si>
  <si>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</si>
  <si>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</si>
  <si>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</si>
  <si>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</si>
  <si>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</si>
  <si>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</si>
  <si>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</si>
  <si>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</si>
  <si>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</si>
  <si>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</si>
  <si>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</si>
  <si>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</si>
  <si>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</si>
  <si>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</si>
  <si>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</si>
  <si>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</si>
  <si>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</si>
  <si>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</si>
  <si>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</si>
  <si>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</si>
  <si>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</si>
  <si>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</si>
  <si>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</si>
  <si>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</si>
  <si>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</si>
  <si>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</si>
  <si>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</si>
  <si>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</si>
  <si>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</si>
  <si>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</si>
  <si>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</si>
  <si>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</si>
  <si>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</si>
  <si>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</si>
  <si>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</si>
  <si>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</si>
  <si>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</si>
  <si>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</si>
  <si>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</si>
  <si>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</si>
  <si>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</si>
  <si>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</si>
  <si>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</si>
  <si>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</si>
  <si>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</si>
  <si>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</si>
  <si>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</si>
  <si>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</si>
  <si>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</si>
  <si>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</si>
  <si>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</si>
  <si>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</si>
  <si>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</si>
  <si>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</si>
  <si>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</si>
  <si>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</si>
  <si>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</si>
  <si>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</si>
  <si>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</si>
  <si>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</si>
  <si>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</si>
  <si>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</si>
  <si>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</si>
  <si>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</si>
  <si>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</si>
  <si>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</si>
  <si>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</si>
  <si>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</si>
  <si>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</si>
  <si>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</si>
  <si>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</si>
  <si>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</si>
  <si>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</si>
  <si>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</si>
  <si>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</si>
  <si>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</si>
  <si>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</si>
  <si>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</si>
  <si>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</si>
  <si>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</si>
  <si>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</si>
  <si>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</si>
  <si>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</si>
  <si>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</si>
  <si>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</si>
  <si>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</si>
  <si>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</si>
  <si>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</si>
  <si>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</si>
  <si>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</si>
  <si>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</si>
  <si>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</si>
  <si>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</si>
  <si>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</si>
  <si>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</si>
  <si>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</si>
  <si>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</si>
  <si>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</si>
  <si>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</si>
  <si>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</si>
  <si>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</si>
  <si>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</si>
  <si>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</si>
  <si>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</si>
  <si>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</si>
  <si>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</si>
  <si>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</si>
  <si>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</si>
  <si>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</si>
  <si>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</si>
  <si>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</si>
  <si>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</si>
  <si>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</si>
  <si>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</si>
  <si>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</si>
  <si>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</si>
  <si>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</si>
  <si>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</si>
  <si>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</si>
  <si>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</si>
  <si>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</si>
  <si>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</si>
  <si>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</si>
  <si>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</si>
  <si>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</si>
  <si>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</si>
  <si>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</si>
  <si>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</si>
  <si>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</si>
  <si>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</si>
  <si>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</si>
  <si>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</si>
  <si>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</si>
  <si>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</si>
  <si>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</si>
  <si>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</si>
  <si>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</si>
  <si>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</si>
  <si>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</si>
  <si>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</si>
  <si>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</si>
  <si>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</si>
  <si>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</si>
  <si>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</si>
  <si>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</si>
  <si>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</si>
  <si>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</si>
  <si>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</si>
  <si>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</si>
  <si>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</si>
  <si>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</si>
  <si>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</si>
  <si>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</si>
  <si>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</si>
  <si>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</si>
  <si>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</si>
  <si>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</si>
  <si>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</si>
  <si>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</si>
  <si>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</si>
  <si>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</si>
  <si>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</si>
  <si>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</si>
  <si>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</si>
  <si>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</si>
  <si>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</si>
  <si>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</si>
  <si>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</si>
  <si>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</si>
  <si>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</si>
  <si>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</si>
  <si>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</si>
  <si>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</si>
  <si>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</si>
  <si>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</si>
  <si>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</si>
  <si>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</si>
  <si>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</si>
  <si>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</si>
  <si>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</si>
  <si>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</si>
  <si>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</si>
  <si>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</si>
  <si>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</si>
  <si>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</si>
  <si>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</si>
  <si>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</si>
  <si>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</si>
  <si>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</si>
  <si>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</si>
  <si>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</si>
  <si>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</si>
  <si>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</si>
  <si>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</si>
  <si>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</si>
  <si>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</si>
  <si>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</si>
  <si>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</si>
  <si>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</si>
  <si>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</si>
  <si>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</si>
  <si>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</si>
  <si>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</si>
  <si>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</si>
  <si>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</si>
  <si>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</si>
  <si>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</si>
  <si>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</si>
  <si>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</si>
  <si>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</si>
  <si>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</si>
  <si>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</si>
  <si>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</si>
  <si>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</si>
  <si>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</si>
  <si>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</si>
  <si>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</si>
  <si>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</si>
  <si>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</si>
  <si>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</si>
  <si>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</si>
  <si>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</si>
  <si>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</si>
  <si>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</si>
  <si>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</si>
  <si>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</si>
  <si>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</si>
  <si>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</si>
  <si>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</si>
  <si>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</si>
  <si>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</si>
  <si>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</si>
  <si>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</si>
  <si>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</si>
  <si>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</si>
  <si>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</si>
  <si>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</si>
  <si>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</si>
  <si>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</si>
  <si>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</si>
  <si>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</si>
  <si>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</si>
  <si>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</si>
  <si>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</si>
  <si>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</si>
  <si>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</si>
  <si>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</si>
  <si>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</si>
  <si>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</si>
  <si>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</si>
  <si>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</si>
  <si>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</si>
  <si>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</si>
  <si>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</si>
  <si>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</si>
  <si>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</si>
  <si>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</si>
  <si>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</si>
  <si>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</si>
  <si>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</si>
  <si>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</si>
  <si>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</si>
  <si>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</si>
  <si>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</si>
  <si>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</si>
  <si>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</si>
  <si>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</si>
  <si>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</si>
  <si>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</si>
  <si>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</si>
  <si>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</si>
  <si>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</si>
  <si>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</si>
  <si>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</si>
  <si>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</si>
  <si>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</si>
  <si>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</si>
  <si>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</si>
  <si>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</si>
  <si>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</si>
  <si>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</si>
  <si>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</si>
  <si>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</si>
  <si>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</si>
  <si>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</si>
  <si>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</si>
  <si>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</si>
  <si>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</si>
  <si>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</si>
  <si>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</si>
  <si>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</si>
  <si>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</si>
  <si>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</si>
  <si>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</si>
  <si>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</si>
  <si>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</si>
  <si>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</si>
  <si>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</si>
  <si>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</si>
  <si>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</si>
  <si>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</si>
  <si>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</si>
  <si>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</si>
  <si>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</si>
  <si>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</si>
  <si>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</si>
  <si>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</si>
  <si>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</si>
  <si>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</si>
  <si>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</si>
  <si>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</si>
  <si>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</si>
  <si>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</si>
  <si>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</si>
  <si>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</si>
  <si>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</si>
  <si>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</si>
  <si>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</si>
  <si>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</si>
  <si>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</si>
  <si>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</si>
  <si>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</si>
  <si>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</si>
  <si>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</si>
  <si>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</si>
  <si>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</si>
  <si>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</si>
  <si>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</si>
  <si>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</si>
  <si>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</si>
  <si>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</si>
  <si>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</si>
  <si>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</si>
  <si>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</si>
  <si>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</si>
  <si>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</si>
  <si>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</si>
  <si>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</si>
  <si>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</si>
  <si>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</si>
  <si>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</si>
  <si>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</si>
  <si>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</si>
  <si>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</si>
  <si>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</si>
  <si>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</si>
  <si>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</si>
  <si>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</si>
  <si>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</si>
  <si>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</si>
  <si>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</si>
  <si>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</si>
  <si>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</si>
  <si>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</si>
  <si>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</si>
  <si>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</si>
  <si>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</si>
  <si>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</si>
  <si>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</si>
  <si>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</si>
  <si>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</si>
  <si>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</si>
  <si>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</si>
  <si>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</si>
  <si>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</si>
  <si>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</si>
  <si>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</si>
  <si>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</si>
  <si>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</si>
  <si>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</si>
  <si>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</si>
  <si>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</si>
  <si>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</si>
  <si>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</si>
  <si>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</si>
  <si>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</si>
  <si>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</si>
  <si>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</si>
  <si>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</si>
  <si>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</si>
  <si>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</si>
  <si>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</si>
  <si>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</si>
  <si>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</si>
  <si>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</si>
  <si>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</si>
  <si>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</si>
  <si>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</si>
  <si>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</si>
  <si>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</si>
  <si>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</si>
  <si>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</si>
  <si>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</si>
  <si>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</si>
  <si>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</si>
  <si>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</si>
  <si>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</si>
  <si>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</si>
  <si>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</si>
  <si>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</si>
  <si>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</si>
  <si>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</si>
  <si>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</si>
  <si>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</si>
  <si>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</si>
  <si>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</si>
  <si>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</si>
  <si>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</si>
  <si>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</si>
  <si>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</si>
  <si>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</si>
  <si>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</si>
  <si>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</si>
  <si>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</si>
  <si>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</si>
  <si>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</si>
  <si>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</si>
  <si>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</si>
  <si>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</si>
  <si>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</si>
  <si>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</si>
  <si>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</si>
  <si>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</si>
  <si>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</si>
  <si>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</si>
  <si>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</si>
  <si>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</si>
  <si>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</si>
  <si>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</si>
  <si>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</si>
  <si>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</si>
  <si>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</si>
  <si>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</si>
  <si>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</si>
  <si>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</si>
  <si>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</si>
  <si>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</si>
  <si>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</si>
  <si>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</si>
  <si>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</si>
  <si>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</si>
  <si>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</si>
  <si>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</si>
  <si>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</si>
  <si>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</si>
  <si>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</si>
  <si>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</si>
  <si>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</si>
  <si>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</si>
  <si>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</si>
  <si>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</si>
  <si>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</si>
  <si>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</si>
  <si>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</si>
  <si>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</si>
  <si>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</si>
  <si>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</si>
  <si>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</si>
  <si>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</si>
  <si>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</si>
  <si>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</si>
  <si>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</si>
  <si>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</si>
  <si>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</si>
  <si>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</si>
  <si>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</si>
  <si>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</si>
  <si>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</si>
  <si>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</si>
  <si>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</si>
  <si>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</si>
  <si>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</si>
  <si>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</si>
  <si>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</si>
  <si>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</si>
  <si>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</si>
  <si>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</si>
  <si>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</si>
  <si>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</si>
  <si>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</si>
  <si>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</si>
  <si>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</si>
  <si>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</si>
  <si>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</si>
  <si>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</si>
  <si>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</si>
  <si>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</si>
  <si>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</si>
  <si>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</si>
  <si>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</si>
  <si>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</si>
  <si>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</si>
  <si>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</si>
  <si>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</si>
  <si>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</si>
  <si>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</si>
  <si>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</si>
  <si>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</si>
  <si>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</si>
  <si>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</si>
  <si>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</si>
  <si>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</si>
  <si>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</si>
  <si>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</si>
  <si>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</si>
  <si>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</si>
  <si>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</si>
  <si>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</si>
  <si>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</si>
  <si>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</si>
  <si>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</si>
  <si>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</si>
  <si>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</si>
  <si>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</si>
  <si>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</si>
  <si>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</si>
  <si>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</si>
  <si>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</si>
  <si>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</si>
  <si>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</si>
  <si>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</si>
  <si>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</si>
  <si>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</si>
  <si>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</si>
  <si>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</si>
  <si>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</si>
  <si>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</si>
  <si>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</si>
  <si>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</si>
  <si>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</si>
  <si>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</si>
  <si>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</si>
  <si>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</si>
  <si>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</si>
  <si>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</si>
  <si>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</si>
  <si>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</si>
  <si>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</si>
  <si>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</si>
  <si>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</si>
  <si>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</si>
  <si>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</si>
  <si>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</si>
  <si>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</si>
  <si>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</si>
  <si>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</si>
  <si>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</si>
  <si>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</si>
  <si>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</si>
  <si>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</si>
  <si>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</si>
  <si>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</si>
  <si>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</si>
  <si>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</si>
  <si>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</si>
  <si>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</si>
  <si>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</si>
  <si>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</si>
  <si>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</si>
  <si>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</si>
  <si>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</si>
  <si>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</si>
  <si>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</si>
  <si>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</si>
  <si>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</si>
  <si>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</si>
  <si>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</si>
  <si>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</si>
  <si>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</si>
  <si>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</si>
  <si>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</si>
  <si>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</si>
  <si>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</si>
  <si>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</si>
  <si>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</si>
  <si>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</si>
  <si>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</si>
  <si>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</si>
  <si>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</si>
  <si>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</si>
  <si>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</si>
  <si>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</si>
  <si>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</si>
  <si>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</si>
  <si>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</si>
  <si>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</si>
  <si>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</si>
  <si>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</si>
  <si>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</si>
  <si>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</si>
  <si>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</si>
  <si>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</si>
  <si>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</si>
  <si>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</si>
  <si>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</si>
  <si>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</si>
  <si>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</si>
  <si>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</si>
  <si>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</si>
  <si>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</si>
  <si>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</si>
  <si>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</si>
  <si>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</si>
  <si>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</si>
  <si>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</si>
  <si>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</si>
  <si>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</si>
  <si>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</si>
  <si>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</si>
  <si>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</si>
  <si>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</si>
  <si>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</si>
  <si>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</si>
  <si>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</si>
  <si>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</si>
  <si>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</si>
  <si>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</si>
  <si>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</si>
  <si>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</si>
  <si>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</si>
  <si>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</si>
  <si>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</si>
  <si>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</si>
  <si>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</si>
  <si>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</si>
  <si>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</si>
  <si>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</si>
  <si>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</si>
  <si>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</si>
  <si>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</si>
  <si>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</si>
  <si>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</si>
  <si>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</si>
  <si>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</si>
  <si>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</si>
  <si>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</si>
  <si>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</si>
  <si>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</si>
  <si>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</si>
  <si>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</si>
  <si>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</si>
  <si>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</si>
  <si>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</si>
  <si>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</si>
  <si>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</si>
  <si>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</si>
  <si>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</si>
  <si>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</si>
  <si>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</si>
  <si>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</si>
  <si>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</si>
  <si>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</si>
  <si>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</si>
  <si>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</si>
  <si>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</si>
  <si>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</si>
  <si>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</si>
  <si>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</si>
  <si>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</si>
  <si>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</si>
  <si>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</si>
  <si>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</si>
  <si>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</si>
  <si>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</si>
  <si>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</si>
  <si>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</si>
  <si>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</si>
  <si>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</si>
  <si>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</si>
  <si>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</si>
  <si>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</si>
  <si>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</si>
  <si>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</si>
  <si>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</si>
  <si>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</si>
  <si>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</si>
  <si>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</si>
  <si>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</si>
  <si>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</si>
  <si>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</si>
  <si>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</si>
  <si>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</si>
  <si>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</si>
  <si>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</si>
  <si>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</si>
  <si>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</si>
  <si>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</si>
  <si>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</si>
  <si>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</si>
  <si>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</si>
  <si>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</si>
  <si>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</si>
  <si>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</si>
  <si>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</si>
  <si>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</si>
  <si>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</si>
  <si>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</si>
  <si>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</si>
  <si>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</si>
  <si>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</si>
  <si>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</si>
  <si>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</si>
  <si>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</si>
  <si>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</si>
  <si>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</si>
  <si>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</si>
  <si>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</si>
  <si>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</si>
  <si>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</si>
  <si>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</si>
  <si>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</si>
  <si>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</si>
  <si>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</si>
  <si>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</si>
  <si>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</si>
  <si>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</si>
  <si>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</si>
  <si>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</si>
  <si>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</si>
  <si>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</si>
  <si>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</si>
  <si>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</si>
  <si>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</si>
  <si>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</si>
  <si>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</si>
  <si>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</si>
  <si>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</si>
  <si>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</si>
  <si>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</si>
  <si>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</si>
  <si>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</si>
  <si>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</si>
  <si>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</si>
  <si>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</si>
  <si>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</si>
  <si>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</si>
  <si>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</si>
  <si>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</si>
  <si>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</si>
  <si>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</si>
  <si>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</si>
  <si>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</si>
  <si>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</si>
  <si>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</si>
  <si>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</si>
  <si>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</si>
  <si>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</si>
  <si>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</si>
  <si>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</si>
  <si>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</si>
  <si>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</si>
  <si>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</si>
  <si>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</si>
  <si>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</si>
  <si>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</si>
  <si>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</si>
  <si>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</si>
  <si>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</si>
  <si>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</si>
  <si>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</si>
  <si>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</si>
  <si>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</si>
  <si>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</si>
  <si>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</si>
  <si>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</si>
  <si>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</si>
  <si>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</si>
  <si>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</si>
  <si>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</si>
  <si>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</si>
  <si>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</si>
  <si>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</si>
  <si>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</si>
  <si>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</si>
  <si>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</si>
  <si>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</si>
  <si>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</si>
  <si>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</si>
  <si>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</si>
  <si>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</si>
  <si>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</si>
  <si>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</si>
  <si>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</si>
  <si>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</si>
  <si>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</si>
  <si>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</si>
  <si>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</si>
  <si>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</si>
  <si>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</si>
  <si>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</si>
  <si>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</si>
  <si>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</si>
  <si>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</si>
  <si>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</si>
  <si>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</si>
  <si>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</si>
  <si>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</si>
  <si>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</si>
  <si>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</si>
  <si>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</si>
  <si>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</si>
  <si>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</si>
  <si>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</si>
  <si>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</si>
  <si>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</si>
  <si>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</si>
  <si>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</si>
  <si>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</si>
  <si>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</si>
  <si>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</si>
  <si>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</si>
  <si>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</si>
  <si>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</si>
  <si>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</si>
  <si>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</si>
  <si>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</si>
  <si>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</si>
  <si>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</si>
  <si>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</si>
  <si>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</si>
  <si>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</si>
  <si>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</si>
  <si>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</si>
  <si>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</si>
  <si>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</si>
  <si>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</si>
  <si>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</si>
  <si>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</si>
  <si>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</si>
  <si>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</si>
  <si>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</si>
  <si>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</si>
  <si>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</si>
  <si>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</si>
  <si>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</si>
  <si>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</si>
  <si>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</si>
  <si>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</si>
  <si>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</si>
  <si>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</si>
  <si>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</si>
  <si>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</si>
  <si>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</si>
  <si>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</si>
  <si>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</si>
  <si>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</si>
  <si>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</si>
  <si>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</si>
  <si>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</si>
  <si>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</si>
  <si>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</si>
  <si>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</si>
  <si>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</si>
  <si>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</si>
  <si>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</si>
  <si>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</si>
  <si>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</si>
  <si>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</si>
  <si>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</si>
  <si>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</si>
  <si>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</si>
  <si>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</si>
  <si>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</si>
  <si>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</si>
  <si>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</si>
  <si>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</si>
  <si>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</si>
  <si>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</si>
  <si>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</si>
  <si>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</si>
  <si>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</si>
  <si>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</si>
  <si>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</si>
  <si>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</si>
  <si>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</si>
  <si>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</si>
  <si>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</si>
  <si>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</si>
  <si>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</si>
  <si>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</si>
  <si>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</si>
  <si>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</si>
  <si>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</si>
  <si>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</si>
  <si>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</si>
  <si>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</si>
  <si>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</si>
  <si>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</si>
  <si>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</si>
  <si>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</si>
  <si>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</si>
  <si>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</si>
  <si>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</si>
  <si>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</si>
  <si>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</si>
  <si>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</si>
  <si>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</si>
  <si>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</si>
  <si>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</si>
  <si>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</si>
  <si>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</si>
  <si>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</si>
  <si>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</si>
  <si>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</si>
  <si>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</si>
  <si>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</si>
  <si>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</si>
  <si>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</si>
  <si>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</si>
  <si>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</si>
  <si>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</si>
  <si>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</si>
  <si>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</si>
  <si>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</si>
  <si>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</si>
  <si>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</si>
  <si>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</si>
  <si>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</si>
  <si>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</si>
  <si>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</si>
  <si>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</si>
  <si>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</si>
  <si>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</si>
  <si>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</si>
  <si>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</si>
  <si>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</si>
  <si>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</si>
  <si>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</si>
  <si>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</si>
  <si>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</si>
  <si>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</si>
  <si>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</si>
  <si>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</si>
  <si>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</si>
  <si>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</si>
  <si>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</si>
  <si>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</si>
  <si>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</si>
  <si>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</si>
  <si>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</si>
  <si>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</si>
  <si>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</si>
  <si>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</si>
  <si>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</si>
  <si>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</si>
  <si>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</si>
  <si>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</si>
  <si>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</si>
  <si>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</si>
  <si>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</si>
  <si>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</si>
  <si>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</si>
  <si>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</si>
  <si>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</si>
  <si>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</si>
  <si>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</si>
  <si>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</si>
  <si>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</si>
  <si>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</si>
  <si>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</si>
  <si>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</si>
  <si>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</si>
  <si>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</si>
  <si>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</si>
  <si>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</si>
  <si>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</si>
  <si>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</si>
  <si>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</si>
  <si>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</si>
  <si>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</si>
  <si>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</si>
  <si>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</si>
  <si>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</si>
  <si>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</si>
  <si>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</si>
  <si>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</si>
  <si>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</si>
  <si>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</si>
  <si>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</si>
  <si>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</si>
  <si>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</si>
  <si>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</si>
  <si>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</si>
  <si>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</si>
  <si>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</si>
  <si>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</si>
  <si>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</si>
  <si>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</si>
  <si>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</si>
  <si>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</si>
  <si>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</si>
  <si>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</si>
  <si>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</si>
  <si>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</si>
  <si>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</si>
  <si>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</si>
  <si>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</si>
  <si>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</si>
  <si>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</si>
  <si>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</si>
  <si>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</si>
  <si>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</si>
  <si>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</si>
  <si>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</si>
  <si>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</si>
  <si>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</si>
  <si>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</si>
  <si>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</si>
  <si>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</si>
  <si>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</si>
  <si>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</si>
  <si>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</si>
  <si>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</si>
  <si>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</si>
  <si>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</si>
  <si>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</si>
  <si>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</si>
  <si>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</si>
  <si>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</si>
  <si>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</si>
  <si>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</si>
  <si>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</si>
  <si>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</si>
  <si>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</si>
  <si>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</si>
  <si>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</si>
  <si>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</si>
  <si>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</si>
  <si>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</si>
  <si>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</si>
  <si>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</si>
  <si>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</si>
  <si>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</si>
  <si>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</si>
  <si>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</si>
  <si>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</si>
  <si>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</si>
  <si>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</si>
  <si>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</si>
  <si>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</si>
  <si>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</si>
  <si>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</si>
  <si>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</si>
  <si>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</si>
  <si>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</si>
  <si>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</si>
  <si>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</si>
  <si>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</si>
  <si>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</si>
  <si>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</si>
  <si>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</si>
  <si>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</si>
  <si>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</si>
  <si>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</si>
  <si>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</si>
  <si>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</si>
  <si>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</si>
  <si>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</si>
  <si>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</si>
  <si>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</si>
  <si>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</si>
  <si>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</si>
  <si>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</si>
  <si>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</si>
  <si>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</si>
  <si>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</si>
  <si>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</si>
  <si>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</si>
  <si>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</si>
  <si>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</si>
  <si>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</si>
  <si>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</si>
  <si>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</si>
  <si>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</si>
  <si>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</si>
  <si>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</si>
  <si>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</si>
  <si>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</si>
  <si>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</si>
  <si>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</si>
  <si>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</si>
  <si>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</si>
  <si>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</si>
  <si>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</si>
  <si>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</si>
  <si>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</si>
  <si>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</si>
  <si>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</si>
  <si>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</si>
  <si>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</si>
  <si>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</si>
  <si>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</si>
  <si>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</si>
  <si>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</si>
  <si>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</si>
  <si>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</si>
  <si>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</si>
  <si>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</si>
  <si>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</si>
  <si>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</si>
  <si>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</si>
  <si>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</si>
  <si>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</si>
  <si>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</si>
  <si>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</si>
  <si>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</si>
  <si>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</si>
  <si>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</si>
  <si>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</si>
  <si>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</si>
  <si>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</si>
  <si>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</si>
  <si>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</si>
  <si>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</si>
  <si>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</si>
  <si>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</si>
  <si>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</si>
  <si>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</si>
  <si>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</si>
  <si>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</si>
  <si>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</si>
  <si>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</si>
  <si>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</si>
  <si>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</si>
  <si>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</si>
  <si>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</si>
  <si>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</si>
  <si>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</si>
  <si>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</si>
  <si>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</si>
  <si>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</si>
  <si>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</si>
  <si>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</si>
  <si>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</si>
  <si>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</si>
  <si>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</si>
  <si>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</si>
  <si>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</si>
  <si>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</si>
  <si>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</si>
  <si>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</si>
  <si>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</si>
  <si>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</si>
  <si>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</si>
  <si>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</si>
  <si>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</si>
  <si>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</si>
  <si>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</si>
  <si>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</si>
  <si>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</si>
  <si>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</si>
  <si>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</si>
  <si>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</si>
  <si>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</si>
  <si>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</si>
  <si>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</si>
  <si>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</si>
  <si>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</si>
  <si>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</si>
  <si>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</si>
  <si>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</si>
  <si>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</si>
  <si>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</si>
  <si>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</si>
  <si>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</si>
  <si>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</si>
  <si>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</si>
  <si>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</si>
  <si>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</si>
  <si>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</si>
  <si>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</si>
  <si>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</si>
  <si>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</si>
  <si>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</si>
  <si>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</si>
  <si>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</si>
  <si>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</si>
  <si>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</si>
  <si>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</si>
  <si>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</si>
  <si>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</si>
  <si>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</si>
  <si>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</si>
  <si>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</si>
  <si>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</si>
  <si>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</si>
  <si>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</si>
  <si>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</si>
  <si>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</si>
  <si>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</si>
  <si>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</si>
  <si>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</si>
  <si>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</si>
  <si>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</si>
  <si>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</si>
  <si>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</si>
  <si>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</si>
  <si>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</si>
  <si>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</si>
  <si>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</si>
  <si>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</si>
  <si>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</si>
  <si>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</si>
  <si>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</si>
  <si>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</si>
  <si>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</si>
  <si>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</si>
  <si>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</si>
  <si>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</si>
  <si>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</si>
  <si>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</si>
  <si>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</si>
  <si>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</si>
  <si>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</si>
  <si>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</si>
  <si>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</si>
  <si>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</si>
  <si>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</si>
  <si>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</si>
  <si>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</si>
  <si>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</si>
  <si>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</si>
  <si>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</si>
  <si>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</si>
  <si>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</si>
  <si>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</si>
  <si>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</si>
  <si>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</si>
  <si>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</si>
  <si>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</si>
  <si>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</si>
  <si>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</si>
  <si>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</si>
  <si>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</si>
  <si>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</si>
  <si>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</si>
  <si>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</si>
  <si>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</si>
  <si>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</si>
  <si>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</si>
  <si>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</si>
  <si>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</si>
  <si>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</si>
  <si>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</si>
  <si>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</si>
  <si>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</si>
  <si>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</si>
  <si>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</si>
  <si>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</si>
  <si>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</si>
  <si>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</si>
  <si>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</si>
  <si>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</si>
  <si>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</si>
  <si>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</si>
  <si>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</si>
  <si>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</si>
  <si>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</si>
  <si>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</si>
  <si>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</si>
  <si>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</si>
  <si>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</si>
  <si>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</si>
  <si>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</si>
  <si>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</si>
  <si>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</si>
  <si>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</si>
  <si>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</si>
  <si>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</si>
  <si>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</si>
  <si>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</si>
  <si>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</si>
  <si>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</si>
  <si>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</si>
  <si>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</si>
  <si>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</si>
  <si>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</si>
  <si>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</si>
  <si>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</si>
  <si>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</si>
  <si>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</si>
  <si>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</si>
  <si>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</si>
  <si>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</si>
  <si>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</si>
  <si>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</si>
  <si>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</si>
  <si>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</si>
  <si>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</si>
  <si>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</si>
  <si>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</si>
  <si>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</si>
  <si>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</si>
  <si>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</si>
  <si>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</si>
  <si>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</si>
  <si>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</si>
  <si>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</si>
  <si>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</si>
  <si>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</si>
  <si>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</si>
  <si>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</si>
  <si>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</si>
  <si>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</si>
  <si>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</si>
  <si>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</si>
  <si>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</si>
  <si>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</si>
  <si>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</si>
  <si>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</si>
  <si>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</si>
  <si>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</si>
  <si>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</si>
  <si>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</si>
  <si>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</si>
  <si>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</si>
  <si>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</si>
  <si>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</si>
  <si>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</si>
  <si>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</si>
  <si>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</si>
  <si>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</si>
  <si>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</si>
  <si>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</si>
  <si>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</si>
  <si>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</si>
  <si>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</si>
  <si>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</si>
  <si>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</si>
  <si>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</si>
  <si>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</si>
  <si>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</si>
  <si>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</si>
  <si>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</si>
  <si>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</si>
  <si>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</si>
  <si>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</si>
  <si>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</si>
  <si>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</si>
  <si>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</si>
  <si>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</si>
  <si>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</si>
  <si>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</si>
  <si>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</si>
  <si>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</si>
  <si>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</si>
  <si>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</si>
  <si>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</si>
  <si>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</si>
  <si>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</si>
  <si>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</si>
  <si>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</si>
  <si>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</si>
  <si>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</si>
  <si>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</si>
  <si>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</si>
  <si>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</si>
  <si>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</si>
  <si>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</si>
  <si>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</si>
  <si>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</si>
  <si>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</si>
  <si>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</si>
  <si>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</si>
  <si>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</si>
  <si>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</si>
  <si>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</si>
  <si>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</si>
  <si>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</si>
  <si>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</si>
  <si>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</si>
  <si>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</si>
  <si>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</si>
  <si>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</si>
  <si>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</si>
  <si>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</si>
  <si>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</si>
  <si>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</si>
  <si>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</si>
  <si>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</si>
  <si>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</si>
  <si>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</si>
  <si>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</si>
  <si>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</si>
  <si>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</si>
  <si>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</si>
  <si>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</si>
  <si>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</si>
  <si>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</si>
  <si>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</si>
  <si>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</si>
  <si>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</si>
  <si>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</si>
  <si>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</si>
  <si>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</si>
  <si>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</si>
  <si>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</si>
  <si>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</si>
  <si>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</si>
  <si>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</si>
  <si>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</si>
  <si>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</si>
  <si>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</si>
  <si>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</si>
  <si>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</si>
  <si>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</si>
  <si>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</si>
  <si>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</si>
  <si>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</si>
  <si>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</si>
  <si>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</si>
  <si>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</si>
  <si>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</si>
  <si>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</si>
  <si>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</si>
  <si>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</si>
  <si>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</si>
  <si>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</si>
  <si>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</si>
  <si>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</si>
  <si>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</si>
  <si>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</si>
  <si>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</si>
  <si>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</si>
  <si>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</si>
  <si>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</si>
  <si>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</si>
  <si>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</si>
  <si>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</si>
  <si>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</si>
  <si>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</si>
  <si>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</si>
  <si>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</si>
  <si>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</si>
  <si>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</si>
  <si>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</si>
  <si>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</si>
  <si>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</si>
  <si>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</si>
  <si>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</si>
  <si>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</si>
  <si>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</si>
  <si>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</si>
  <si>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</si>
  <si>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</si>
  <si>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</si>
  <si>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</si>
  <si>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</si>
  <si>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</si>
  <si>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</si>
  <si>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</si>
  <si>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</si>
  <si>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</si>
  <si>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</si>
  <si>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</si>
  <si>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</si>
  <si>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</si>
  <si>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</si>
  <si>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</si>
  <si>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</si>
  <si>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</si>
  <si>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</si>
  <si>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</si>
  <si>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</si>
  <si>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</si>
  <si>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</si>
  <si>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</si>
  <si>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</si>
  <si>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</si>
  <si>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</si>
  <si>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</si>
  <si>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</si>
  <si>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</si>
  <si>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</si>
  <si>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</si>
  <si>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</si>
  <si>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</si>
  <si>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</si>
  <si>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</si>
  <si>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</si>
  <si>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</si>
  <si>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</si>
  <si>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</si>
  <si>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</si>
  <si>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</si>
  <si>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</si>
  <si>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</si>
  <si>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</si>
  <si>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</si>
  <si>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</si>
  <si>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</si>
  <si>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</si>
  <si>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</si>
  <si>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</si>
  <si>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</si>
  <si>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</si>
  <si>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</si>
  <si>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</si>
  <si>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</si>
  <si>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</si>
  <si>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</si>
  <si>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</si>
  <si>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</si>
  <si>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</si>
  <si>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</si>
  <si>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</si>
  <si>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</si>
  <si>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</si>
  <si>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</si>
  <si>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</si>
  <si>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</si>
  <si>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</si>
  <si>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</si>
  <si>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</si>
  <si>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</si>
  <si>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</si>
  <si>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</si>
  <si>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</si>
  <si>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</si>
  <si>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</si>
  <si>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</si>
  <si>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</si>
  <si>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</si>
  <si>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</si>
  <si>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</si>
  <si>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</si>
  <si>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</si>
  <si>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</si>
  <si>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</si>
  <si>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</si>
  <si>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</si>
  <si>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</si>
  <si>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</si>
  <si>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</si>
  <si>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</si>
  <si>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</si>
  <si>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</si>
  <si>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</si>
  <si>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</si>
  <si>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</si>
  <si>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</si>
  <si>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</si>
  <si>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</si>
  <si>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</si>
  <si>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</si>
  <si>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</si>
  <si>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</si>
  <si>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</si>
  <si>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</si>
  <si>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</si>
  <si>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</si>
  <si>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</si>
  <si>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</si>
  <si>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</si>
  <si>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</si>
  <si>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</si>
  <si>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</si>
  <si>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</si>
  <si>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</si>
  <si>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</si>
  <si>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</si>
  <si>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</si>
  <si>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</si>
  <si>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</si>
  <si>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</si>
  <si>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</si>
  <si>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</si>
  <si>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</si>
  <si>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</si>
  <si>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</si>
  <si>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</si>
  <si>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</si>
  <si>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</si>
  <si>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</si>
  <si>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</si>
  <si>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</si>
  <si>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</si>
  <si>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</si>
  <si>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</si>
  <si>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</si>
  <si>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</si>
  <si>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</si>
  <si>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</si>
  <si>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</si>
  <si>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</si>
  <si>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</si>
  <si>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</si>
  <si>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</si>
  <si>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</si>
  <si>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</si>
  <si>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</si>
  <si>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</si>
  <si>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</si>
  <si>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</si>
  <si>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</si>
  <si>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</si>
  <si>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</si>
  <si>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</si>
  <si>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</si>
  <si>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</si>
  <si>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</si>
  <si>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</si>
  <si>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</si>
  <si>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</si>
  <si>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</si>
  <si>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</si>
  <si>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</si>
  <si>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</si>
  <si>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</si>
  <si>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</si>
  <si>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</si>
  <si>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</si>
  <si>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</si>
  <si>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</si>
  <si>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</si>
  <si>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</si>
  <si>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</si>
  <si>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</si>
  <si>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</si>
  <si>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</si>
  <si>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</si>
  <si>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</si>
  <si>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</si>
  <si>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</si>
  <si>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</si>
  <si>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</si>
  <si>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</si>
  <si>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</si>
  <si>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</si>
  <si>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</si>
  <si>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</si>
  <si>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</si>
  <si>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</si>
  <si>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</si>
  <si>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</si>
  <si>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</si>
  <si>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</si>
  <si>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</si>
  <si>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</si>
  <si>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</si>
  <si>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</si>
  <si>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</si>
  <si>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</si>
  <si>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</si>
  <si>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</si>
  <si>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</si>
  <si>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</si>
  <si>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</si>
  <si>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</si>
  <si>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</si>
  <si>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</si>
  <si>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</si>
  <si>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</si>
  <si>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</si>
  <si>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</si>
  <si>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</si>
  <si>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</si>
  <si>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</si>
  <si>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</si>
  <si>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</si>
  <si>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</si>
  <si>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</si>
  <si>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</si>
  <si>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</si>
  <si>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</si>
  <si>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</si>
  <si>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</si>
  <si>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</si>
  <si>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</si>
  <si>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</si>
  <si>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</si>
  <si>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</si>
  <si>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</si>
  <si>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</si>
  <si>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</si>
  <si>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</si>
  <si>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</si>
  <si>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</si>
  <si>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</si>
  <si>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</si>
  <si>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</si>
  <si>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</si>
  <si>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</si>
  <si>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</si>
  <si>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</si>
  <si>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</si>
  <si>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</si>
  <si>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</si>
  <si>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</si>
  <si>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</si>
  <si>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</si>
  <si>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</si>
  <si>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</si>
  <si>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</si>
  <si>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</si>
  <si>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</si>
  <si>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</si>
  <si>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</si>
  <si>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</si>
  <si>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</si>
  <si>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</si>
  <si>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</si>
  <si>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</si>
  <si>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</si>
  <si>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</si>
  <si>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</si>
  <si>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</si>
  <si>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</si>
  <si>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</si>
  <si>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</si>
  <si>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</si>
  <si>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</si>
  <si>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</si>
  <si>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</si>
  <si>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</si>
  <si>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</si>
  <si>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</si>
  <si>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</si>
  <si>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</si>
  <si>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</si>
  <si>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</si>
  <si>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</si>
  <si>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</si>
  <si>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</si>
  <si>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</si>
  <si>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</si>
  <si>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</si>
  <si>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</si>
  <si>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</si>
  <si>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</si>
  <si>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</si>
  <si>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</si>
  <si>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</si>
  <si>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</si>
  <si>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</si>
  <si>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</si>
  <si>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</si>
  <si>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</si>
  <si>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</si>
  <si>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</si>
  <si>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</si>
  <si>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</si>
  <si>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</si>
  <si>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</si>
  <si>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</si>
  <si>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</si>
  <si>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</si>
  <si>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</si>
  <si>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</si>
  <si>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</si>
  <si>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</si>
  <si>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</si>
  <si>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</si>
  <si>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</si>
  <si>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</si>
  <si>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</si>
  <si>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</si>
  <si>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</si>
  <si>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</si>
  <si>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</si>
  <si>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</si>
  <si>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</si>
  <si>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</si>
  <si>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</si>
  <si>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</si>
  <si>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</si>
  <si>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</si>
  <si>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</si>
  <si>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</si>
  <si>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</si>
  <si>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</si>
  <si>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</si>
  <si>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</si>
  <si>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</si>
  <si>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</si>
  <si>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</si>
  <si>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</si>
  <si>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</si>
  <si>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</si>
  <si>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</si>
  <si>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</si>
  <si>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</si>
  <si>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</si>
  <si>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</si>
  <si>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</si>
  <si>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</si>
  <si>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</si>
  <si>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</si>
  <si>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</si>
  <si>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</si>
  <si>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</si>
  <si>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</si>
  <si>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</si>
  <si>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</si>
  <si>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</si>
  <si>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</si>
  <si>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</si>
  <si>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</si>
  <si>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</si>
  <si>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</si>
  <si>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</si>
  <si>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</si>
  <si>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</si>
  <si>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</si>
  <si>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</si>
  <si>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</si>
  <si>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</si>
  <si>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</si>
  <si>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</si>
  <si>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</si>
  <si>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</si>
  <si>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</si>
  <si>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</si>
  <si>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</si>
  <si>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</si>
  <si>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</si>
  <si>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</si>
  <si>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</si>
  <si>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</si>
  <si>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</si>
  <si>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</si>
  <si>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</si>
  <si>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</si>
  <si>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</si>
  <si>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</si>
  <si>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</si>
  <si>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</si>
  <si>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</si>
  <si>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</si>
  <si>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</si>
  <si>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</si>
  <si>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</si>
  <si>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</si>
  <si>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</si>
  <si>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</si>
  <si>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</si>
  <si>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</si>
  <si>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</si>
  <si>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</si>
  <si>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</si>
  <si>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</si>
  <si>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</si>
  <si>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</si>
  <si>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</si>
  <si>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</si>
  <si>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</si>
  <si>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</si>
  <si>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</si>
  <si>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</si>
  <si>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</si>
  <si>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</si>
  <si>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</si>
  <si>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</si>
  <si>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</si>
  <si>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</si>
  <si>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</si>
  <si>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</si>
  <si>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</si>
  <si>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</si>
  <si>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</si>
  <si>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</si>
  <si>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</si>
  <si>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</si>
  <si>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</si>
  <si>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</si>
  <si>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</si>
  <si>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</si>
  <si>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</si>
  <si>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</si>
  <si>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</si>
  <si>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</si>
  <si>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</si>
  <si>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</si>
  <si>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</si>
  <si>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</si>
  <si>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</si>
  <si>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</si>
  <si>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</si>
  <si>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</si>
  <si>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</si>
  <si>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</si>
  <si>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</si>
  <si>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</si>
  <si>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</si>
  <si>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</si>
  <si>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</si>
  <si>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</si>
  <si>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</si>
  <si>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</si>
  <si>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</si>
  <si>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</si>
  <si>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</si>
  <si>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</si>
  <si>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</si>
  <si>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</si>
  <si>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</si>
  <si>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</si>
  <si>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</si>
  <si>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</si>
  <si>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</si>
  <si>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</si>
  <si>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</si>
  <si>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</si>
  <si>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</si>
  <si>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</si>
  <si>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</si>
  <si>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</si>
  <si>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</si>
  <si>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</si>
  <si>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</si>
  <si>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</si>
  <si>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</si>
  <si>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</si>
  <si>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</si>
  <si>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</si>
  <si>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</si>
  <si>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</si>
  <si>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</si>
  <si>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</si>
  <si>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</si>
  <si>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</si>
  <si>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</si>
  <si>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</si>
  <si>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</si>
  <si>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</si>
  <si>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</si>
  <si>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</si>
  <si>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</si>
  <si>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</si>
  <si>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</si>
  <si>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</si>
  <si>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</si>
  <si>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</si>
  <si>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</si>
  <si>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</si>
  <si>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</si>
  <si>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</si>
  <si>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</si>
  <si>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</si>
  <si>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</si>
  <si>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</si>
  <si>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</si>
  <si>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</si>
  <si>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</si>
  <si>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</si>
  <si>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</si>
  <si>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</si>
  <si>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</si>
  <si>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</si>
  <si>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</si>
  <si>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</si>
  <si>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</si>
  <si>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</si>
  <si>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</si>
  <si>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</si>
  <si>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</si>
  <si>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</si>
  <si>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</si>
  <si>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</si>
  <si>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</si>
  <si>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</si>
  <si>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</si>
  <si>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</si>
  <si>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</si>
  <si>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</si>
  <si>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</si>
  <si>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</si>
  <si>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</si>
  <si>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</si>
  <si>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</si>
  <si>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</si>
  <si>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</si>
  <si>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</si>
  <si>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</si>
  <si>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</si>
  <si>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</si>
  <si>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</si>
  <si>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</si>
  <si>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</si>
  <si>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</si>
  <si>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</si>
  <si>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</si>
  <si>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</si>
  <si>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</si>
  <si>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</si>
  <si>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</si>
  <si>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</si>
  <si>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</si>
  <si>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</si>
  <si>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</si>
  <si>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</si>
  <si>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</si>
  <si>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</si>
  <si>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</si>
  <si>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</si>
  <si>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</si>
  <si>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</si>
  <si>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</si>
  <si>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</si>
  <si>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</si>
  <si>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</si>
  <si>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</si>
  <si>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</si>
  <si>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</si>
  <si>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</si>
  <si>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</si>
  <si>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</si>
  <si>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</si>
  <si>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</si>
  <si>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</si>
  <si>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</si>
  <si>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</si>
  <si>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</si>
  <si>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</si>
  <si>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</si>
  <si>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</si>
  <si>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</si>
  <si>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</si>
  <si>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</si>
  <si>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</si>
  <si>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</si>
  <si>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</si>
  <si>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</si>
  <si>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</si>
  <si>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</si>
  <si>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</si>
  <si>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</si>
  <si>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</si>
  <si>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</si>
  <si>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</si>
  <si>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</si>
  <si>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</si>
  <si>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</si>
  <si>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</si>
  <si>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</si>
  <si>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</si>
  <si>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</si>
  <si>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</si>
  <si>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</si>
  <si>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</si>
  <si>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</si>
  <si>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</si>
  <si>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</si>
  <si>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</si>
  <si>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</si>
  <si>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</si>
  <si>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</si>
  <si>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</si>
  <si>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</si>
  <si>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</si>
  <si>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</si>
  <si>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</si>
  <si>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</si>
  <si>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</si>
  <si>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</si>
  <si>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</si>
  <si>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</si>
  <si>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</si>
  <si>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</si>
  <si>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</si>
  <si>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</si>
  <si>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</si>
  <si>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</si>
  <si>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</si>
  <si>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</si>
  <si>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</si>
  <si>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</si>
  <si>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</si>
  <si>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</si>
  <si>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</si>
  <si>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</si>
  <si>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</si>
  <si>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</si>
  <si>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</si>
  <si>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</si>
  <si>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</si>
  <si>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</si>
  <si>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</si>
  <si>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</si>
  <si>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</si>
  <si>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</si>
  <si>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</si>
  <si>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</si>
  <si>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</si>
  <si>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</si>
  <si>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</si>
  <si>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</si>
  <si>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</si>
  <si>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</si>
  <si>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</si>
  <si>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</si>
  <si>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</si>
  <si>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</si>
  <si>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</si>
  <si>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</si>
  <si>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</si>
  <si>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</si>
  <si>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</si>
  <si>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</si>
  <si>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</si>
  <si>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</si>
  <si>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</si>
  <si>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</si>
  <si>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</si>
  <si>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</si>
  <si>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</si>
  <si>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</si>
  <si>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</si>
  <si>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</si>
  <si>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</si>
  <si>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</si>
  <si>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</si>
  <si>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</si>
  <si>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</si>
  <si>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</si>
  <si>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</si>
  <si>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</si>
  <si>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</si>
  <si>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</si>
  <si>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</si>
  <si>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</si>
  <si>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</si>
  <si>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</si>
  <si>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</si>
  <si>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</si>
  <si>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</si>
  <si>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</si>
  <si>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</si>
  <si>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</si>
  <si>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</si>
  <si>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</si>
  <si>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</si>
  <si>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</si>
  <si>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</si>
  <si>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</si>
  <si>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</si>
  <si>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</si>
  <si>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</si>
  <si>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</si>
  <si>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</si>
  <si>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</si>
  <si>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</si>
  <si>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</si>
  <si>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</si>
  <si>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</si>
  <si>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</si>
  <si>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</si>
  <si>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</si>
  <si>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</si>
  <si>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</si>
  <si>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</si>
  <si>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</si>
  <si>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</si>
  <si>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</si>
  <si>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</si>
  <si>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</si>
  <si>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</si>
  <si>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</si>
  <si>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</si>
  <si>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</si>
  <si>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</si>
  <si>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</si>
  <si>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</si>
  <si>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</si>
  <si>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</si>
  <si>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</si>
  <si>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</si>
  <si>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</si>
  <si>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</si>
  <si>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</si>
  <si>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</si>
  <si>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</si>
  <si>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</si>
  <si>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</si>
  <si>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</si>
  <si>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</si>
  <si>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</si>
  <si>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</si>
  <si>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</si>
  <si>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</si>
  <si>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</si>
  <si>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</si>
  <si>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</si>
  <si>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</si>
  <si>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</si>
  <si>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</si>
  <si>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</si>
  <si>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</si>
  <si>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</si>
  <si>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</si>
  <si>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</si>
  <si>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</si>
  <si>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</si>
  <si>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</si>
  <si>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</si>
  <si>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</si>
  <si>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</si>
  <si>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</si>
  <si>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</si>
  <si>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</si>
  <si>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</si>
  <si>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</si>
  <si>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</si>
  <si>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</si>
  <si>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</si>
  <si>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</si>
  <si>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</si>
  <si>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</si>
  <si>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</si>
  <si>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</si>
  <si>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</si>
  <si>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</si>
  <si>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</si>
  <si>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</si>
  <si>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</si>
  <si>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</si>
  <si>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</si>
  <si>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</si>
  <si>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</si>
  <si>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</si>
  <si>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</si>
  <si>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</si>
  <si>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</si>
  <si>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</si>
  <si>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</si>
  <si>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</si>
  <si>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</si>
  <si>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</si>
  <si>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</si>
  <si>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</si>
  <si>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</si>
  <si>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</si>
  <si>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</si>
  <si>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</si>
  <si>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</si>
  <si>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</si>
  <si>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</si>
  <si>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</si>
  <si>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</si>
  <si>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</si>
  <si>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</si>
  <si>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</si>
  <si>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</si>
  <si>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</si>
  <si>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</si>
  <si>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</si>
  <si>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</si>
  <si>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</si>
  <si>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</si>
  <si>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</si>
  <si>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</si>
  <si>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</si>
  <si>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</si>
  <si>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</si>
  <si>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</si>
  <si>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</si>
  <si>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</si>
  <si>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</si>
  <si>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</si>
  <si>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</si>
  <si>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</si>
  <si>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</si>
  <si>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</si>
  <si>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</si>
  <si>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</si>
  <si>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</si>
  <si>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</si>
  <si>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</si>
  <si>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</si>
  <si>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</si>
  <si>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</si>
  <si>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</si>
  <si>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</si>
  <si>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</si>
  <si>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</si>
  <si>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</si>
  <si>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</si>
  <si>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</si>
  <si>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</si>
  <si>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</si>
  <si>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</si>
  <si>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</si>
  <si>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</si>
  <si>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</si>
  <si>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</si>
  <si>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</si>
  <si>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</si>
  <si>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</si>
  <si>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</si>
  <si>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</si>
  <si>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</si>
  <si>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</si>
  <si>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</si>
  <si>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</si>
  <si>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</si>
  <si>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</si>
  <si>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</si>
  <si>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</si>
  <si>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</si>
  <si>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</si>
  <si>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</si>
  <si>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</si>
  <si>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</si>
  <si>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</si>
  <si>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</si>
  <si>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</si>
  <si>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</si>
  <si>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</si>
  <si>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</si>
  <si>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</si>
  <si>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</si>
  <si>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</si>
  <si>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</si>
  <si>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</si>
  <si>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</si>
  <si>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</si>
  <si>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</si>
  <si>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</si>
  <si>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</si>
  <si>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</si>
  <si>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</si>
  <si>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</si>
  <si>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</si>
  <si>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</si>
  <si>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</si>
  <si>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</si>
  <si>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</si>
  <si>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</si>
  <si>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</si>
  <si>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</si>
  <si>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</si>
  <si>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</si>
  <si>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</si>
  <si>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</si>
  <si>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</si>
  <si>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</si>
  <si>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</si>
  <si>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</si>
  <si>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</si>
  <si>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</si>
  <si>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</si>
  <si>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</si>
  <si>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</si>
  <si>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</si>
  <si>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</si>
  <si>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</si>
  <si>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</si>
  <si>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</si>
  <si>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</si>
  <si>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</si>
  <si>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</si>
  <si>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</si>
  <si>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</si>
  <si>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</si>
  <si>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</si>
  <si>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</si>
  <si>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</si>
  <si>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</si>
  <si>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</si>
  <si>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</si>
  <si>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</si>
  <si>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</si>
  <si>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</si>
  <si>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</si>
  <si>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</si>
  <si>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</si>
  <si>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</si>
  <si>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</si>
  <si>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</si>
  <si>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</si>
  <si>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</si>
  <si>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</si>
  <si>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</si>
  <si>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</si>
  <si>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</si>
  <si>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</si>
  <si>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</si>
  <si>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</si>
  <si>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</si>
  <si>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</si>
  <si>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</si>
  <si>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</si>
  <si>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</si>
  <si>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</si>
  <si>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</si>
  <si>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</si>
  <si>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</si>
  <si>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</si>
  <si>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</si>
  <si>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</si>
  <si>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</si>
  <si>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</si>
  <si>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</si>
  <si>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</si>
  <si>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</si>
  <si>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</si>
  <si>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</si>
  <si>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</si>
  <si>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</si>
  <si>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</si>
  <si>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</si>
  <si>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</si>
  <si>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</si>
  <si>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</si>
  <si>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</si>
  <si>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</si>
  <si>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</si>
  <si>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</si>
  <si>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</si>
  <si>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</si>
  <si>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</si>
  <si>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</si>
  <si>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</si>
  <si>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</si>
  <si>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</si>
  <si>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</si>
  <si>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</si>
  <si>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</si>
  <si>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</si>
  <si>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</si>
  <si>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</si>
  <si>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</si>
  <si>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</si>
  <si>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</si>
  <si>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</si>
  <si>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</si>
  <si>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</si>
  <si>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</si>
  <si>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</si>
  <si>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</si>
  <si>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</si>
  <si>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</si>
  <si>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</si>
  <si>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</si>
  <si>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</si>
  <si>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</si>
  <si>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</si>
  <si>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</si>
  <si>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</si>
  <si>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</si>
  <si>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</si>
  <si>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</si>
  <si>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</si>
  <si>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</si>
  <si>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</si>
  <si>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</si>
  <si>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</si>
  <si>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</si>
  <si>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</si>
  <si>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</si>
  <si>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</si>
  <si>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</si>
  <si>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</si>
  <si>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</si>
  <si>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</si>
  <si>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</si>
  <si>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</si>
  <si>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</si>
  <si>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</si>
  <si>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</si>
  <si>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</si>
  <si>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</si>
  <si>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</si>
  <si>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</si>
  <si>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</si>
  <si>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</si>
  <si>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</si>
  <si>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</si>
  <si>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</si>
  <si>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</si>
  <si>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</si>
  <si>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</si>
  <si>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</si>
  <si>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</si>
  <si>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</si>
  <si>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</si>
  <si>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</si>
  <si>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</si>
  <si>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</si>
  <si>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</si>
  <si>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</si>
  <si>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</si>
  <si>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</si>
  <si>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</si>
  <si>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</si>
  <si>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</si>
  <si>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</si>
  <si>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</si>
  <si>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</si>
  <si>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</si>
  <si>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</si>
  <si>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</si>
  <si>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</si>
  <si>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</si>
  <si>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</si>
  <si>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</si>
  <si>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</si>
  <si>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</si>
  <si>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</si>
  <si>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</si>
  <si>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</si>
  <si>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</si>
  <si>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</si>
  <si>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</si>
  <si>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</si>
  <si>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</si>
  <si>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</si>
  <si>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</si>
  <si>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</si>
  <si>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</si>
  <si>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</si>
  <si>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</si>
  <si>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</si>
  <si>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</si>
  <si>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</si>
  <si>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</si>
  <si>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</si>
  <si>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</si>
  <si>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</si>
  <si>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</si>
  <si>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</si>
  <si>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</si>
  <si>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</si>
  <si>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</si>
  <si>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</si>
  <si>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</si>
  <si>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</si>
  <si>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</si>
  <si>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</si>
  <si>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</si>
  <si>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</si>
  <si>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</si>
  <si>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</si>
  <si>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</si>
  <si>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</si>
  <si>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</si>
  <si>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</si>
  <si>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</si>
  <si>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</si>
  <si>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</si>
  <si>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</si>
  <si>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</si>
  <si>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</si>
  <si>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</si>
  <si>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</si>
  <si>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</si>
  <si>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</si>
  <si>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</si>
  <si>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</si>
  <si>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</si>
  <si>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</si>
  <si>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</si>
  <si>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</si>
  <si>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</si>
  <si>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</si>
  <si>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</si>
  <si>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</si>
  <si>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</si>
  <si>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</si>
  <si>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</si>
  <si>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</si>
  <si>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</si>
  <si>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</si>
  <si>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</si>
  <si>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</si>
  <si>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</si>
  <si>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</si>
  <si>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</si>
  <si>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</si>
  <si>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</si>
  <si>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</si>
  <si>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</si>
  <si>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</si>
  <si>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</si>
  <si>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</si>
  <si>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</si>
  <si>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</si>
  <si>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</si>
  <si>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</si>
  <si>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</si>
  <si>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</si>
  <si>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</si>
  <si>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</si>
  <si>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</si>
  <si>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</si>
  <si>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</si>
  <si>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</si>
  <si>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</si>
  <si>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</si>
  <si>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</si>
  <si>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</si>
  <si>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</si>
  <si>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</si>
  <si>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</si>
  <si>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</si>
  <si>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</si>
  <si>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</si>
  <si>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</si>
  <si>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</si>
  <si>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</si>
  <si>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</si>
  <si>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</si>
  <si>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</si>
  <si>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</si>
  <si>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</si>
  <si>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</si>
  <si>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</si>
  <si>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</si>
  <si>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</si>
  <si>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</si>
  <si>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</si>
  <si>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</si>
  <si>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</si>
  <si>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</si>
  <si>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</si>
  <si>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</si>
  <si>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</si>
  <si>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</si>
  <si>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</si>
  <si>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</si>
  <si>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</si>
  <si>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</si>
  <si>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</si>
  <si>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</si>
  <si>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</si>
  <si>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</si>
  <si>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</si>
  <si>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</si>
  <si>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</si>
  <si>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</si>
  <si>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</si>
  <si>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</si>
  <si>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</si>
  <si>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</si>
  <si>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</si>
  <si>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</si>
  <si>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</si>
  <si>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</si>
  <si>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</si>
  <si>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</si>
  <si>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</si>
  <si>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</si>
  <si>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</si>
  <si>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</si>
  <si>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</si>
  <si>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</si>
  <si>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</si>
  <si>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</si>
  <si>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</si>
  <si>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</si>
  <si>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</si>
  <si>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</si>
  <si>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</si>
  <si>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</si>
  <si>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</si>
  <si>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</si>
  <si>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</si>
  <si>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</si>
  <si>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</si>
  <si>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</si>
  <si>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</si>
  <si>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</si>
  <si>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</si>
  <si>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</si>
  <si>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</si>
  <si>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</si>
  <si>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</si>
  <si>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</si>
  <si>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</si>
  <si>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</si>
  <si>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</si>
  <si>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</si>
  <si>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</si>
  <si>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</si>
  <si>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</si>
  <si>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</si>
  <si>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</si>
  <si>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</si>
  <si>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</si>
  <si>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</si>
  <si>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</si>
  <si>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</si>
  <si>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</si>
  <si>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</si>
  <si>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</si>
  <si>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</si>
  <si>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</si>
  <si>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</si>
  <si>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</si>
  <si>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</si>
  <si>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</si>
  <si>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</si>
  <si>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</si>
  <si>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</si>
  <si>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</si>
  <si>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</si>
  <si>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</si>
  <si>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</si>
  <si>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</si>
  <si>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</si>
  <si>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</si>
  <si>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</si>
  <si>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</si>
  <si>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</si>
  <si>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</si>
  <si>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</si>
  <si>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</si>
  <si>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</si>
  <si>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</si>
  <si>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</si>
  <si>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</si>
  <si>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</si>
  <si>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</si>
  <si>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</si>
  <si>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</si>
  <si>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</si>
  <si>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</si>
  <si>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</si>
  <si>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</si>
  <si>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</si>
  <si>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</si>
  <si>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</si>
  <si>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</si>
  <si>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</si>
  <si>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</si>
  <si>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</si>
  <si>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</si>
  <si>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</si>
  <si>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</si>
  <si>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</si>
  <si>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</si>
  <si>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</si>
  <si>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</si>
  <si>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</si>
  <si>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</si>
  <si>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</si>
  <si>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</si>
  <si>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</si>
  <si>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</si>
  <si>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</si>
  <si>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</si>
  <si>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</si>
  <si>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</si>
  <si>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</si>
  <si>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</si>
  <si>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</si>
  <si>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</si>
  <si>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</si>
  <si>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</si>
  <si>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</si>
  <si>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</si>
  <si>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</si>
  <si>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</si>
  <si>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</si>
  <si>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</si>
  <si>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</si>
  <si>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</si>
  <si>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</si>
  <si>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</si>
  <si>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</si>
  <si>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</si>
  <si>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</si>
  <si>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</si>
  <si>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</si>
  <si>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</si>
  <si>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</si>
  <si>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</si>
  <si>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</si>
  <si>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</si>
  <si>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</si>
  <si>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</si>
  <si>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</si>
  <si>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</si>
  <si>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</si>
  <si>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</si>
  <si>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</si>
  <si>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</si>
  <si>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</si>
  <si>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</si>
  <si>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</si>
  <si>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</si>
  <si>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</si>
  <si>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</si>
  <si>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</si>
  <si>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</si>
  <si>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</si>
  <si>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</si>
  <si>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</si>
  <si>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</si>
  <si>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</si>
  <si>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</si>
  <si>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</si>
  <si>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</si>
  <si>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</si>
  <si>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</si>
  <si>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</si>
  <si>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</si>
  <si>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</si>
  <si>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</si>
  <si>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</si>
  <si>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</si>
  <si>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</si>
  <si>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</si>
  <si>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</si>
  <si>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</si>
  <si>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</si>
  <si>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</si>
  <si>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</si>
  <si>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</si>
  <si>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</si>
  <si>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</si>
  <si>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</si>
  <si>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</si>
  <si>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</si>
  <si>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</si>
  <si>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</si>
  <si>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</si>
  <si>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</si>
  <si>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</si>
  <si>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</si>
  <si>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</si>
  <si>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</si>
  <si>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</si>
  <si>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</si>
  <si>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</si>
  <si>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</si>
  <si>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</si>
  <si>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</si>
  <si>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</si>
  <si>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</si>
  <si>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</si>
  <si>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</si>
  <si>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</si>
  <si>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</si>
  <si>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</si>
  <si>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</si>
  <si>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</si>
  <si>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</si>
  <si>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</si>
  <si>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</si>
  <si>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</si>
  <si>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</si>
  <si>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</si>
  <si>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</si>
  <si>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</si>
  <si>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</si>
  <si>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</si>
  <si>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</si>
  <si>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</si>
  <si>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</si>
  <si>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</si>
  <si>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</si>
  <si>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</si>
  <si>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</si>
  <si>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</si>
  <si>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</si>
  <si>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</si>
  <si>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</si>
  <si>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</si>
  <si>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</si>
  <si>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</si>
  <si>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</si>
  <si>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</si>
  <si>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</si>
  <si>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</si>
  <si>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</si>
  <si>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</si>
  <si>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</si>
  <si>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</si>
  <si>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</si>
  <si>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</si>
  <si>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</si>
  <si>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</si>
  <si>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</si>
  <si>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</si>
  <si>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</si>
  <si>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</si>
  <si>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</si>
  <si>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</si>
  <si>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</si>
  <si>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</si>
  <si>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</si>
  <si>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</si>
  <si>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</si>
  <si>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</si>
  <si>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</si>
  <si>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</si>
  <si>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</si>
  <si>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</si>
  <si>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</si>
  <si>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</si>
  <si>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</si>
  <si>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</si>
  <si>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</si>
  <si>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</si>
  <si>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</si>
  <si>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</si>
  <si>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</si>
  <si>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</si>
  <si>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</si>
  <si>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</si>
  <si>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</si>
  <si>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</si>
  <si>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</si>
  <si>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</si>
  <si>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</si>
  <si>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</si>
  <si>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</si>
  <si>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</si>
  <si>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</si>
  <si>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</si>
  <si>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</si>
  <si>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</si>
  <si>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</si>
  <si>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</si>
  <si>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</si>
  <si>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</si>
  <si>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</si>
  <si>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</si>
  <si>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</si>
  <si>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</si>
  <si>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</si>
  <si>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</si>
  <si>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</si>
  <si>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</si>
  <si>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</si>
  <si>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</si>
  <si>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</si>
  <si>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</si>
  <si>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</si>
  <si>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</si>
  <si>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</si>
  <si>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</si>
  <si>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</si>
  <si>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</si>
  <si>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</si>
  <si>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</si>
  <si>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</si>
  <si>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</si>
  <si>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</si>
  <si>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</si>
  <si>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</si>
  <si>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</si>
  <si>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</si>
  <si>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</si>
  <si>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</si>
  <si>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</si>
  <si>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</si>
  <si>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</si>
  <si>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</si>
  <si>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</si>
  <si>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</si>
  <si>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</si>
  <si>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</si>
  <si>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</si>
  <si>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</si>
  <si>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</si>
  <si>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</si>
  <si>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</si>
  <si>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</si>
  <si>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</si>
  <si>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</si>
  <si>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</si>
  <si>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</si>
  <si>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</si>
  <si>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</si>
  <si>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</si>
  <si>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</si>
  <si>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</si>
  <si>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</si>
  <si>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</si>
  <si>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</si>
  <si>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</si>
  <si>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</si>
  <si>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</si>
  <si>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</si>
  <si>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</si>
  <si>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</si>
  <si>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</si>
  <si>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</si>
  <si>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</si>
  <si>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</si>
  <si>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</si>
  <si>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</si>
  <si>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</si>
  <si>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</si>
  <si>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</si>
  <si>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</si>
  <si>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</si>
  <si>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</si>
  <si>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</si>
  <si>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</si>
  <si>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</si>
  <si>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</si>
  <si>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</si>
  <si>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</si>
  <si>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</si>
  <si>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</si>
  <si>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</si>
  <si>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</si>
  <si>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</si>
  <si>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</si>
  <si>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</si>
  <si>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</si>
  <si>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</si>
  <si>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</si>
  <si>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</si>
  <si>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</si>
  <si>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</si>
  <si>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</si>
  <si>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</si>
  <si>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</si>
  <si>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</si>
  <si>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</si>
  <si>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</si>
  <si>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</si>
  <si>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</si>
  <si>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</si>
  <si>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</si>
  <si>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</si>
  <si>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</si>
  <si>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</si>
  <si>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</si>
  <si>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</si>
  <si>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</si>
  <si>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</si>
  <si>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</si>
  <si>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</si>
  <si>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</si>
  <si>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</si>
  <si>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</si>
  <si>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</si>
  <si>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</si>
  <si>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</si>
  <si>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</si>
  <si>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</si>
  <si>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</si>
  <si>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</si>
  <si>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</si>
  <si>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</si>
  <si>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</si>
  <si>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</si>
  <si>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</si>
  <si>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</si>
  <si>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</si>
  <si>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</si>
  <si>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</si>
  <si>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</si>
  <si>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</si>
  <si>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</si>
  <si>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</si>
  <si>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</si>
  <si>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</si>
  <si>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</si>
  <si>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</si>
  <si>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</si>
  <si>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</si>
  <si>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</si>
  <si>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</si>
  <si>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</si>
  <si>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</si>
  <si>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</si>
  <si>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</si>
  <si>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</si>
  <si>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</si>
  <si>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</si>
  <si>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</si>
  <si>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</si>
  <si>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</si>
  <si>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</si>
  <si>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</si>
  <si>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</si>
  <si>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</si>
  <si>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</si>
  <si>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</si>
  <si>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</si>
  <si>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</si>
  <si>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</si>
  <si>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</si>
  <si>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</si>
  <si>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</si>
  <si>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</si>
  <si>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</si>
  <si>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</si>
  <si>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</si>
  <si>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</si>
  <si>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</si>
  <si>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</si>
  <si>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</si>
  <si>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</si>
  <si>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</si>
  <si>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</si>
  <si>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</si>
  <si>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</si>
  <si>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</si>
  <si>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</si>
  <si>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</si>
  <si>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</si>
  <si>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</si>
  <si>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</si>
  <si>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</si>
  <si>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</si>
  <si>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</si>
  <si>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</si>
  <si>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</si>
  <si>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</si>
  <si>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</si>
  <si>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</si>
  <si>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</si>
  <si>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</si>
  <si>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</si>
  <si>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</si>
  <si>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</si>
  <si>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</si>
  <si>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</si>
  <si>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</si>
  <si>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</si>
  <si>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</si>
  <si>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</si>
  <si>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</si>
  <si>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</si>
  <si>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</si>
  <si>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</si>
  <si>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</si>
  <si>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</si>
  <si>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</si>
  <si>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</si>
  <si>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</si>
  <si>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</si>
  <si>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</si>
  <si>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</si>
  <si>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</si>
  <si>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</si>
  <si>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</si>
  <si>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</si>
  <si>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</si>
  <si>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</si>
  <si>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</si>
  <si>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</si>
  <si>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</si>
  <si>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</si>
  <si>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</si>
  <si>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</si>
  <si>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</si>
  <si>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</si>
  <si>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</si>
  <si>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</si>
  <si>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</si>
  <si>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</si>
  <si>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</si>
  <si>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</si>
  <si>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</si>
  <si>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</si>
  <si>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</si>
  <si>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</si>
  <si>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</si>
  <si>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</si>
  <si>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</si>
  <si>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</si>
  <si>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</si>
  <si>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</si>
  <si>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</si>
  <si>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</si>
  <si>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</si>
  <si>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</si>
  <si>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</si>
  <si>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</si>
  <si>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</si>
  <si>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</si>
  <si>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</si>
  <si>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</si>
  <si>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</si>
  <si>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</si>
  <si>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</si>
  <si>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</si>
  <si>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</si>
  <si>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</si>
  <si>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</si>
  <si>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</si>
  <si>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</si>
  <si>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</si>
  <si>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</si>
  <si>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</si>
  <si>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</si>
  <si>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</si>
  <si>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</si>
  <si>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</si>
  <si>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</si>
  <si>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</si>
  <si>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</si>
  <si>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</si>
  <si>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</si>
  <si>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</si>
  <si>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</si>
  <si>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</si>
  <si>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</si>
  <si>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</si>
  <si>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</si>
  <si>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</si>
  <si>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</si>
  <si>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</si>
  <si>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</si>
  <si>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</si>
  <si>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</si>
  <si>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</si>
  <si>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</si>
  <si>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</si>
  <si>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</si>
  <si>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</si>
  <si>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</si>
  <si>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</si>
  <si>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</si>
  <si>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</si>
  <si>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</si>
  <si>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</si>
  <si>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</si>
  <si>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</si>
  <si>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</si>
  <si>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</si>
  <si>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</si>
  <si>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</si>
  <si>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</si>
  <si>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</si>
  <si>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</si>
  <si>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</si>
  <si>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</si>
  <si>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</si>
  <si>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</si>
  <si>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</si>
  <si>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</si>
  <si>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</si>
  <si>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</si>
  <si>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</si>
  <si>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</si>
  <si>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</si>
  <si>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</si>
  <si>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</si>
  <si>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</si>
  <si>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</si>
  <si>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</si>
  <si>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</si>
  <si>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</si>
  <si>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</si>
  <si>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</si>
  <si>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</si>
  <si>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</si>
  <si>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</si>
  <si>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</si>
  <si>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</si>
  <si>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</si>
  <si>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</si>
  <si>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</si>
  <si>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</si>
  <si>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</si>
  <si>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</si>
  <si>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</si>
  <si>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</si>
  <si>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</si>
  <si>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</si>
  <si>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</si>
  <si>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</si>
  <si>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</si>
  <si>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</si>
  <si>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</si>
  <si>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</si>
  <si>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</si>
  <si>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</si>
  <si>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</si>
  <si>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</si>
  <si>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</si>
  <si>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</si>
  <si>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</si>
  <si>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</si>
  <si>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</si>
  <si>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</si>
  <si>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</si>
  <si>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</si>
  <si>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</si>
  <si>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</si>
  <si>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</si>
  <si>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</si>
  <si>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</si>
  <si>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</si>
  <si>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</si>
  <si>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</si>
  <si>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</si>
  <si>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</si>
  <si>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</si>
  <si>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</si>
  <si>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</si>
  <si>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</si>
  <si>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</si>
  <si>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</si>
  <si>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</si>
  <si>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</si>
  <si>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</si>
  <si>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</si>
  <si>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</si>
  <si>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</si>
  <si>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</si>
  <si>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</si>
  <si>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</si>
  <si>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</si>
  <si>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</si>
  <si>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</si>
  <si>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</si>
  <si>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</si>
  <si>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</si>
  <si>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</si>
  <si>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</si>
  <si>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</si>
  <si>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</si>
  <si>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</si>
  <si>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</si>
  <si>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</si>
  <si>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</si>
  <si>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</si>
  <si>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</si>
  <si>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</si>
  <si>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</si>
  <si>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</si>
  <si>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</si>
  <si>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</si>
  <si>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</si>
  <si>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</si>
  <si>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</si>
  <si>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</si>
  <si>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</si>
  <si>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</si>
  <si>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</si>
  <si>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</si>
  <si>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</si>
  <si>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</si>
  <si>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</si>
  <si>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</si>
  <si>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</si>
  <si>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</si>
  <si>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</si>
  <si>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</si>
  <si>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</si>
  <si>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</si>
  <si>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</si>
  <si>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</si>
  <si>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</si>
  <si>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</si>
  <si>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</si>
  <si>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</si>
  <si>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</si>
  <si>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</si>
  <si>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</si>
  <si>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</si>
  <si>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</si>
  <si>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</si>
  <si>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</si>
  <si>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</si>
  <si>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</si>
  <si>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</si>
  <si>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</si>
  <si>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</si>
  <si>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</si>
  <si>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</si>
  <si>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</si>
  <si>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</si>
  <si>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</si>
  <si>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</si>
  <si>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</si>
  <si>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</si>
  <si>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</si>
  <si>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</si>
  <si>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</si>
  <si>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</si>
  <si>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</si>
  <si>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</si>
  <si>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</si>
  <si>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</si>
  <si>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</si>
  <si>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</si>
  <si>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</si>
  <si>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</si>
  <si>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</si>
  <si>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</si>
  <si>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</si>
  <si>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</si>
  <si>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</si>
  <si>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</si>
  <si>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</si>
  <si>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</si>
  <si>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</si>
  <si>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</si>
  <si>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</si>
  <si>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</si>
  <si>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</si>
  <si>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</si>
  <si>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</si>
  <si>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</si>
  <si>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</si>
  <si>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</si>
  <si>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</si>
  <si>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</si>
  <si>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</si>
  <si>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</si>
  <si>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</si>
  <si>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</si>
  <si>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</si>
  <si>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</si>
  <si>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</si>
  <si>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</si>
  <si>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</si>
  <si>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</si>
  <si>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</si>
  <si>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</si>
  <si>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</si>
  <si>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</si>
  <si>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</si>
  <si>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</si>
  <si>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</si>
  <si>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</si>
  <si>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</si>
  <si>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</si>
  <si>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</si>
  <si>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</si>
  <si>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</si>
  <si>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</si>
  <si>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</si>
  <si>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</si>
  <si>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</si>
  <si>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</si>
  <si>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</si>
  <si>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</si>
  <si>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</si>
  <si>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</si>
  <si>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</si>
  <si>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</si>
  <si>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</si>
  <si>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</si>
  <si>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</si>
  <si>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</si>
  <si>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</si>
  <si>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</si>
  <si>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</si>
  <si>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</si>
  <si>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</si>
  <si>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</si>
  <si>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</si>
  <si>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</si>
  <si>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</si>
  <si>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</si>
  <si>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</si>
  <si>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</si>
  <si>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</si>
  <si>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</si>
  <si>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</si>
  <si>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</si>
  <si>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</si>
  <si>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</si>
  <si>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</si>
  <si>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</si>
  <si>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</si>
  <si>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</si>
  <si>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</si>
  <si>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</si>
  <si>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</si>
  <si>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</si>
  <si>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</si>
  <si>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</si>
  <si>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</si>
  <si>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</si>
  <si>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</si>
  <si>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</si>
  <si>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</si>
  <si>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</si>
  <si>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</si>
  <si>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</si>
  <si>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</si>
  <si>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</si>
  <si>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</si>
  <si>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</si>
  <si>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</si>
  <si>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</si>
  <si>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</si>
  <si>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</si>
  <si>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</si>
  <si>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</si>
  <si>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</si>
  <si>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</si>
  <si>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</si>
  <si>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</si>
  <si>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</si>
  <si>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</si>
  <si>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</si>
  <si>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</si>
  <si>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</si>
  <si>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</si>
  <si>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</si>
  <si>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</si>
  <si>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</si>
  <si>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</si>
  <si>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</si>
  <si>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</si>
  <si>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</si>
  <si>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</si>
  <si>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</si>
  <si>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</si>
  <si>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</si>
  <si>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</si>
  <si>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</si>
  <si>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</si>
  <si>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</si>
  <si>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</si>
  <si>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</si>
  <si>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</si>
  <si>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</si>
  <si>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</si>
  <si>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</si>
  <si>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</si>
  <si>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</si>
  <si>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</si>
  <si>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</si>
  <si>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</si>
  <si>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</si>
  <si>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</si>
  <si>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</si>
  <si>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</si>
  <si>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</si>
  <si>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</si>
  <si>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</si>
  <si>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</si>
  <si>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</si>
  <si>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</si>
  <si>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</si>
  <si>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</si>
  <si>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</si>
  <si>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</si>
  <si>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</si>
  <si>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</si>
  <si>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</si>
  <si>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</si>
  <si>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</si>
  <si>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</si>
  <si>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</si>
  <si>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</si>
  <si>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</si>
  <si>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</si>
  <si>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</si>
  <si>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</si>
  <si>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</si>
  <si>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</si>
  <si>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</si>
  <si>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</si>
  <si>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</si>
  <si>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</si>
  <si>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</si>
  <si>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</si>
  <si>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</si>
  <si>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</si>
  <si>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</si>
  <si>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</si>
  <si>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</si>
  <si>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</si>
  <si>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</si>
  <si>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</si>
  <si>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</si>
  <si>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</si>
  <si>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</si>
  <si>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</si>
  <si>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</si>
  <si>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</si>
  <si>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</si>
  <si>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</si>
  <si>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</si>
  <si>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</si>
  <si>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</si>
  <si>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</si>
  <si>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</si>
  <si>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</si>
  <si>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</si>
  <si>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</si>
  <si>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</si>
  <si>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</si>
  <si>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</si>
  <si>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</si>
  <si>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</si>
  <si>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</si>
  <si>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</si>
  <si>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</si>
  <si>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</si>
  <si>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</si>
  <si>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</si>
  <si>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</si>
  <si>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</si>
  <si>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</si>
  <si>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</si>
  <si>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</si>
  <si>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</si>
  <si>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</si>
  <si>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</si>
  <si>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</si>
  <si>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</si>
  <si>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</si>
  <si>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</si>
  <si>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</si>
  <si>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</si>
  <si>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</si>
  <si>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</si>
  <si>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</si>
  <si>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</si>
  <si>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</si>
  <si>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</si>
  <si>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</si>
  <si>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</si>
  <si>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</si>
  <si>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</si>
  <si>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</si>
  <si>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</si>
  <si>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</si>
  <si>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</si>
  <si>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</si>
  <si>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</si>
  <si>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</si>
  <si>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</si>
  <si>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</si>
  <si>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</si>
  <si>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</si>
  <si>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</si>
  <si>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</si>
  <si>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</si>
  <si>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</si>
  <si>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</si>
  <si>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</si>
  <si>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</si>
  <si>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</si>
  <si>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</si>
  <si>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</si>
  <si>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</si>
  <si>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</si>
  <si>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</si>
  <si>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</si>
  <si>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</si>
  <si>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</si>
  <si>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</si>
  <si>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</si>
  <si>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</si>
  <si>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</si>
  <si>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</si>
  <si>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</si>
  <si>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</si>
  <si>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</si>
  <si>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</si>
  <si>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</si>
  <si>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</si>
  <si>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</si>
  <si>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</si>
  <si>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</si>
  <si>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</si>
  <si>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</si>
  <si>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</si>
  <si>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</si>
  <si>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</si>
  <si>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</si>
  <si>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</si>
  <si>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</si>
  <si>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</si>
  <si>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</si>
  <si>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</si>
  <si>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</si>
  <si>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</si>
  <si>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</si>
  <si>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</si>
  <si>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</si>
  <si>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</si>
  <si>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</si>
  <si>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</si>
  <si>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</si>
  <si>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</si>
  <si>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</si>
  <si>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</si>
  <si>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</si>
  <si>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</si>
  <si>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</si>
  <si>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</si>
  <si>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</si>
  <si>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</si>
  <si>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</si>
  <si>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</si>
  <si>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</si>
  <si>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</si>
  <si>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</si>
  <si>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</si>
  <si>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</si>
  <si>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</si>
  <si>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</si>
  <si>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</si>
  <si>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</si>
  <si>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</si>
  <si>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</si>
  <si>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</si>
  <si>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</si>
  <si>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</si>
  <si>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</si>
  <si>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</si>
  <si>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</si>
  <si>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</si>
  <si>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</si>
  <si>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</si>
  <si>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</si>
  <si>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</si>
  <si>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</si>
  <si>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</si>
  <si>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</si>
  <si>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</si>
  <si>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</si>
  <si>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</si>
  <si>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</si>
  <si>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</si>
  <si>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</si>
  <si>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</si>
  <si>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</si>
  <si>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</si>
  <si>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</si>
  <si>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</si>
  <si>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</si>
  <si>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</si>
  <si>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</si>
  <si>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</si>
  <si>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</si>
  <si>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</si>
  <si>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</si>
  <si>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</si>
  <si>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</si>
  <si>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</si>
  <si>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</si>
  <si>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</si>
  <si>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</si>
  <si>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</si>
  <si>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</si>
  <si>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</si>
  <si>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</si>
  <si>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</si>
  <si>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</si>
  <si>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</si>
  <si>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</si>
  <si>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</si>
  <si>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</si>
  <si>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</si>
  <si>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</si>
  <si>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</si>
  <si>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</si>
  <si>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</si>
  <si>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</si>
  <si>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</si>
  <si>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</si>
  <si>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</si>
  <si>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</si>
  <si>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</si>
  <si>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</si>
  <si>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</si>
  <si>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</si>
  <si>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</si>
  <si>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</si>
  <si>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</si>
  <si>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</si>
  <si>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</si>
  <si>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</si>
  <si>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</si>
  <si>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</si>
  <si>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</si>
  <si>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</si>
  <si>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</si>
  <si>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</si>
  <si>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</si>
  <si>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</si>
  <si>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</si>
  <si>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</si>
  <si>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</si>
  <si>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</si>
  <si>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</si>
  <si>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</si>
  <si>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</si>
  <si>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</si>
  <si>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</si>
  <si>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</si>
  <si>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</si>
  <si>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</si>
  <si>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</si>
  <si>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</si>
  <si>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</si>
  <si>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</si>
  <si>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</si>
  <si>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</si>
  <si>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</si>
  <si>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</si>
  <si>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</si>
  <si>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</si>
  <si>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</si>
  <si>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</si>
  <si>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</si>
  <si>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</si>
  <si>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</si>
  <si>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</si>
  <si>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</si>
  <si>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</si>
  <si>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</si>
  <si>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</si>
  <si>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</si>
  <si>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</si>
  <si>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</si>
  <si>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</si>
  <si>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</si>
  <si>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</si>
  <si>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</si>
  <si>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</si>
  <si>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</si>
  <si>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</si>
  <si>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</si>
  <si>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</si>
  <si>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</si>
  <si>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</si>
  <si>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</si>
  <si>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</si>
  <si>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</si>
  <si>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</si>
  <si>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</si>
  <si>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</si>
  <si>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</si>
  <si>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</si>
  <si>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</si>
  <si>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</si>
  <si>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</si>
  <si>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</si>
  <si>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</si>
  <si>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</si>
  <si>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</si>
  <si>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</si>
  <si>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</si>
  <si>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</si>
  <si>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</si>
  <si>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</si>
  <si>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</si>
  <si>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</si>
  <si>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</si>
  <si>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</si>
  <si>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</si>
  <si>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</si>
  <si>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</si>
  <si>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</si>
  <si>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</si>
  <si>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</si>
  <si>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</si>
  <si>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</si>
  <si>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</si>
  <si>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</si>
  <si>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</si>
  <si>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</si>
  <si>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</si>
  <si>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</si>
  <si>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</si>
  <si>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</si>
  <si>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</si>
  <si>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</si>
  <si>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</si>
  <si>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</si>
  <si>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</si>
  <si>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</si>
  <si>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</si>
  <si>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</si>
  <si>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</si>
  <si>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</si>
  <si>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</si>
  <si>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</si>
  <si>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</si>
  <si>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</si>
  <si>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</si>
  <si>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</si>
  <si>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</si>
  <si>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</si>
  <si>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</si>
  <si>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</si>
  <si>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</si>
  <si>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</si>
  <si>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</si>
  <si>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</si>
  <si>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</si>
  <si>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</si>
  <si>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</si>
  <si>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</si>
  <si>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</si>
  <si>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</si>
  <si>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</si>
  <si>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</si>
  <si>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</si>
  <si>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</si>
  <si>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</si>
  <si>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</si>
  <si>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</si>
  <si>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</si>
  <si>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</si>
  <si>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</si>
  <si>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</si>
  <si>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</si>
  <si>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</si>
  <si>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</si>
  <si>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</si>
  <si>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</si>
  <si>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</si>
  <si>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</si>
  <si>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</si>
  <si>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</si>
  <si>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</si>
  <si>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</si>
  <si>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</si>
  <si>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</si>
  <si>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</si>
  <si>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</si>
  <si>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</si>
  <si>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</si>
  <si>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</si>
  <si>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</si>
  <si>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</si>
  <si>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</si>
  <si>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</si>
  <si>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</si>
  <si>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</si>
  <si>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</si>
  <si>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</si>
  <si>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</si>
  <si>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</si>
  <si>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</si>
  <si>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</si>
  <si>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</si>
  <si>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</si>
  <si>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</si>
  <si>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</si>
  <si>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</si>
  <si>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</si>
  <si>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</si>
  <si>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</si>
  <si>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</si>
  <si>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</si>
  <si>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</si>
  <si>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</si>
  <si>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</si>
  <si>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</si>
  <si>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</si>
  <si>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</si>
  <si>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</si>
  <si>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</si>
  <si>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</si>
  <si>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</si>
  <si>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</si>
  <si>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</si>
  <si>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</si>
  <si>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</si>
  <si>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</si>
  <si>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</si>
  <si>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</si>
  <si>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</si>
  <si>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</si>
  <si>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</si>
  <si>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</si>
  <si>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</si>
  <si>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</si>
  <si>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</si>
  <si>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</si>
  <si>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</si>
  <si>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</si>
  <si>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</si>
  <si>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</si>
  <si>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</si>
  <si>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</si>
  <si>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</si>
  <si>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</si>
  <si>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</si>
  <si>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</si>
  <si>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</si>
  <si>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</si>
  <si>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</si>
  <si>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</si>
  <si>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</si>
  <si>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</si>
  <si>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</si>
  <si>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</si>
  <si>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</si>
  <si>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</si>
  <si>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</si>
  <si>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</si>
  <si>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</si>
  <si>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</si>
  <si>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</si>
  <si>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</si>
  <si>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</si>
  <si>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</si>
  <si>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</si>
  <si>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</si>
  <si>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</si>
  <si>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</si>
  <si>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</si>
  <si>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</si>
  <si>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</si>
  <si>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</si>
  <si>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</si>
  <si>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</si>
  <si>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</si>
  <si>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</si>
  <si>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</si>
  <si>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</si>
  <si>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</si>
  <si>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</si>
  <si>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</si>
  <si>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</si>
  <si>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</si>
  <si>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</si>
  <si>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</si>
  <si>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</si>
  <si>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</si>
  <si>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</si>
  <si>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</si>
  <si>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</si>
  <si>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</si>
  <si>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</si>
  <si>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</si>
  <si>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</si>
  <si>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</si>
  <si>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</si>
  <si>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</si>
  <si>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</si>
  <si>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</si>
  <si>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</si>
  <si>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</si>
  <si>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</si>
  <si>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</si>
  <si>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</si>
  <si>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</si>
  <si>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</si>
  <si>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</si>
  <si>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</si>
  <si>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</si>
  <si>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</si>
  <si>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</si>
  <si>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</si>
  <si>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</si>
  <si>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</si>
  <si>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</si>
  <si>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</si>
  <si>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</si>
  <si>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</si>
  <si>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</si>
  <si>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</si>
  <si>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</si>
  <si>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</si>
  <si>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</si>
  <si>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</si>
  <si>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</si>
  <si>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</si>
  <si>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</si>
  <si>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</si>
  <si>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</si>
  <si>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</si>
  <si>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</si>
  <si>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</si>
  <si>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</si>
  <si>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</si>
  <si>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</si>
  <si>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</si>
  <si>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</si>
  <si>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</si>
  <si>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</si>
  <si>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</si>
  <si>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</si>
  <si>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</si>
  <si>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</si>
  <si>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</si>
  <si>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</si>
  <si>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</si>
  <si>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</si>
  <si>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</si>
  <si>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</si>
  <si>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</si>
  <si>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</si>
  <si>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</si>
  <si>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</si>
  <si>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</si>
  <si>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</si>
  <si>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</si>
  <si>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</si>
  <si>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</si>
  <si>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</si>
  <si>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</si>
  <si>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</si>
  <si>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</si>
  <si>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</si>
  <si>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</si>
  <si>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</si>
  <si>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</si>
  <si>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</si>
  <si>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</si>
  <si>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</si>
  <si>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</si>
  <si>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</si>
  <si>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</si>
  <si>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</si>
  <si>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</si>
  <si>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</si>
  <si>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</si>
  <si>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</si>
  <si>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</si>
  <si>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</si>
  <si>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</si>
  <si>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</si>
  <si>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</si>
  <si>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</si>
  <si>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</si>
  <si>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</si>
  <si>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</si>
  <si>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</si>
  <si>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</si>
  <si>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</si>
  <si>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</si>
  <si>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</si>
  <si>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</si>
  <si>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</si>
  <si>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</si>
  <si>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</si>
  <si>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</si>
  <si>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</si>
  <si>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</si>
  <si>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</si>
  <si>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</si>
  <si>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</si>
  <si>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</si>
  <si>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</si>
  <si>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</si>
  <si>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</si>
  <si>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</si>
  <si>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</si>
  <si>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</si>
  <si>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</si>
  <si>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</si>
  <si>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</si>
  <si>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</si>
  <si>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</si>
  <si>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</si>
  <si>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</si>
  <si>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</si>
  <si>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</si>
  <si>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</si>
  <si>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</si>
  <si>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</si>
  <si>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</si>
  <si>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</si>
  <si>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</si>
  <si>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</si>
  <si>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</si>
  <si>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</si>
  <si>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</si>
  <si>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</si>
  <si>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</si>
  <si>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</si>
  <si>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</si>
  <si>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</si>
  <si>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</si>
  <si>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</si>
  <si>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</si>
  <si>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</si>
  <si>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</si>
  <si>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</si>
  <si>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</si>
  <si>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</si>
  <si>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</si>
  <si>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</si>
  <si>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</si>
  <si>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</si>
  <si>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</si>
  <si>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</si>
  <si>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</si>
  <si>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</si>
  <si>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</si>
  <si>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</si>
  <si>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</si>
  <si>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</si>
  <si>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</si>
  <si>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</si>
  <si>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</si>
  <si>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</si>
  <si>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</si>
  <si>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</si>
  <si>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</si>
  <si>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</si>
  <si>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</si>
  <si>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</si>
  <si>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</si>
  <si>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</si>
  <si>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</si>
  <si>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</si>
  <si>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</si>
  <si>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</si>
  <si>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</si>
  <si>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</si>
  <si>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</si>
  <si>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</si>
  <si>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</si>
  <si>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</si>
  <si>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</si>
  <si>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</si>
  <si>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</si>
  <si>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</si>
  <si>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</si>
  <si>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</si>
  <si>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</si>
  <si>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</si>
  <si>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</si>
  <si>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</si>
  <si>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</si>
  <si>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</si>
  <si>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</si>
  <si>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</si>
  <si>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</si>
  <si>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</si>
  <si>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</si>
  <si>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</si>
  <si>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</si>
  <si>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</si>
  <si>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</si>
  <si>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</si>
  <si>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</si>
  <si>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</si>
  <si>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</si>
  <si>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</si>
  <si>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</si>
  <si>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</si>
  <si>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</si>
  <si>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</si>
  <si>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</si>
  <si>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</si>
  <si>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</si>
  <si>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</si>
  <si>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</si>
  <si>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</si>
  <si>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</si>
  <si>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</si>
  <si>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</si>
  <si>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</si>
  <si>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</si>
  <si>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</si>
  <si>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</si>
  <si>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</si>
  <si>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</si>
  <si>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</si>
  <si>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</si>
  <si>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</si>
  <si>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</si>
  <si>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</si>
  <si>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</si>
  <si>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</si>
  <si>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</si>
  <si>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</si>
  <si>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</si>
  <si>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</si>
  <si>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</si>
  <si>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</si>
  <si>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</si>
  <si>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</si>
  <si>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</si>
  <si>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</si>
  <si>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</si>
  <si>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</si>
  <si>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</si>
  <si>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</si>
  <si>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</si>
  <si>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</si>
  <si>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</si>
  <si>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</si>
  <si>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</si>
  <si>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</si>
  <si>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</si>
  <si>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</si>
  <si>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</si>
  <si>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</si>
  <si>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</si>
  <si>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</si>
  <si>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</si>
  <si>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</si>
  <si>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</si>
  <si>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</si>
  <si>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</si>
  <si>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</si>
  <si>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</si>
  <si>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</si>
  <si>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</si>
  <si>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</si>
  <si>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</si>
  <si>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</si>
  <si>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</si>
  <si>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</si>
  <si>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</si>
  <si>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</si>
  <si>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</si>
  <si>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</si>
  <si>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</si>
  <si>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</si>
  <si>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</si>
  <si>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</si>
  <si>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</si>
  <si>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</si>
  <si>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</si>
  <si>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</si>
  <si>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</si>
  <si>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</si>
  <si>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</si>
  <si>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</si>
  <si>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</si>
  <si>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</si>
  <si>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</si>
  <si>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</si>
  <si>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</si>
  <si>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</si>
  <si>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</si>
  <si>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</si>
  <si>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</si>
  <si>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</si>
  <si>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</si>
  <si>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</si>
  <si>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</si>
  <si>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</si>
  <si>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</si>
  <si>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</si>
  <si>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</si>
  <si>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</si>
  <si>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</si>
  <si>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</si>
  <si>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</si>
  <si>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</si>
  <si>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</si>
  <si>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</si>
  <si>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</si>
  <si>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</si>
  <si>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</si>
  <si>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</si>
  <si>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</si>
  <si>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</si>
  <si>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</si>
  <si>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</si>
  <si>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</si>
  <si>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</si>
  <si>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</si>
  <si>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</si>
  <si>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</si>
  <si>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</si>
  <si>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</si>
  <si>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</si>
  <si>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</si>
  <si>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</si>
  <si>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</si>
  <si>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</si>
  <si>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</si>
  <si>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</si>
  <si>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</si>
  <si>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</si>
  <si>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</si>
  <si>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</si>
  <si>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</si>
  <si>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</si>
  <si>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</si>
  <si>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</si>
  <si>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</si>
  <si>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</si>
  <si>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</si>
  <si>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</si>
  <si>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</si>
  <si>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</si>
  <si>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</si>
  <si>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</si>
  <si>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</si>
  <si>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</si>
  <si>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</si>
  <si>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</si>
  <si>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</si>
  <si>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</si>
  <si>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</si>
  <si>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</si>
  <si>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</si>
  <si>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</si>
  <si>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</si>
  <si>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</si>
  <si>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</si>
  <si>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</si>
  <si>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</si>
  <si>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</si>
  <si>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</si>
  <si>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</si>
  <si>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</si>
  <si>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</si>
  <si>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</si>
  <si>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</si>
  <si>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</si>
  <si>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</si>
  <si>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</si>
  <si>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</si>
  <si>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</si>
  <si>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</si>
  <si>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</si>
  <si>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</si>
  <si>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</si>
  <si>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</si>
  <si>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</si>
  <si>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</si>
  <si>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</si>
  <si>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</si>
  <si>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</si>
  <si>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</si>
  <si>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</si>
  <si>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</si>
  <si>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</si>
  <si>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</si>
  <si>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</si>
  <si>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</si>
  <si>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</si>
  <si>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</si>
  <si>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</si>
  <si>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</si>
  <si>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</si>
  <si>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</si>
  <si>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</si>
  <si>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</si>
  <si>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</si>
  <si>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</si>
  <si>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</si>
  <si>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</si>
  <si>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</si>
  <si>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</si>
  <si>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</si>
  <si>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</si>
  <si>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</si>
  <si>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</si>
  <si>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</si>
  <si>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</si>
  <si>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</si>
  <si>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</si>
  <si>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</si>
  <si>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</si>
  <si>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</si>
  <si>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</si>
  <si>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</si>
  <si>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</si>
  <si>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</si>
  <si>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</si>
  <si>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</si>
  <si>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</si>
  <si>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</si>
  <si>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</si>
  <si>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</si>
  <si>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</si>
  <si>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</si>
  <si>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</si>
  <si>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</si>
  <si>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</si>
  <si>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</si>
  <si>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</si>
  <si>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</si>
  <si>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</si>
  <si>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</si>
  <si>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</si>
  <si>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</si>
  <si>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</si>
  <si>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</si>
  <si>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</si>
  <si>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</si>
  <si>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</si>
  <si>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</si>
  <si>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</si>
  <si>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</si>
  <si>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</si>
  <si>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</si>
  <si>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</si>
  <si>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</si>
  <si>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</si>
  <si>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</si>
  <si>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</si>
  <si>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</si>
  <si>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</si>
  <si>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</si>
  <si>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</si>
  <si>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</si>
  <si>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</si>
  <si>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</si>
  <si>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</si>
  <si>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</si>
  <si>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</si>
  <si>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</si>
  <si>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</si>
  <si>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</si>
  <si>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</si>
  <si>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</si>
  <si>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</si>
  <si>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</si>
  <si>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</si>
  <si>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</si>
  <si>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</si>
  <si>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</si>
  <si>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</si>
  <si>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</si>
  <si>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</si>
  <si>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</si>
  <si>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</si>
  <si>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</si>
  <si>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</si>
  <si>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</si>
  <si>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</si>
  <si>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</si>
  <si>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</si>
  <si>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</si>
  <si>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</si>
  <si>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</si>
  <si>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</si>
  <si>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</si>
  <si>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</si>
  <si>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</si>
  <si>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</si>
  <si>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</si>
  <si>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</si>
  <si>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</si>
  <si>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</si>
  <si>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</si>
  <si>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</si>
  <si>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</si>
  <si>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</si>
  <si>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</si>
  <si>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</si>
  <si>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</si>
  <si>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</si>
  <si>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</si>
  <si>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</si>
  <si>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</si>
  <si>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</si>
  <si>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</si>
  <si>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</si>
  <si>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</si>
  <si>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</si>
  <si>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</si>
  <si>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</si>
  <si>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</si>
  <si>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</si>
  <si>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</si>
  <si>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</si>
  <si>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</si>
  <si>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</si>
  <si>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</si>
  <si>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</si>
  <si>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</si>
  <si>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</si>
  <si>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</si>
  <si>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</si>
  <si>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</si>
  <si>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</si>
  <si>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</si>
  <si>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</si>
  <si>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</si>
  <si>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</si>
  <si>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</si>
  <si>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</si>
  <si>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</si>
  <si>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</si>
  <si>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</si>
  <si>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</si>
  <si>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</si>
  <si>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</si>
  <si>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</si>
  <si>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</si>
  <si>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</si>
  <si>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</si>
  <si>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</si>
  <si>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</si>
  <si>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</si>
  <si>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</si>
  <si>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</si>
  <si>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</si>
  <si>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</si>
  <si>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</si>
  <si>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</si>
  <si>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</si>
  <si>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</si>
  <si>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</si>
  <si>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</si>
  <si>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</si>
  <si>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</si>
  <si>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</si>
  <si>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</si>
  <si>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</si>
  <si>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</si>
  <si>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</si>
  <si>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</si>
  <si>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</si>
  <si>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</si>
  <si>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</si>
  <si>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</si>
  <si>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</si>
  <si>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</si>
  <si>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</si>
  <si>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</si>
  <si>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</si>
  <si>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</si>
  <si>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</si>
  <si>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</si>
  <si>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</si>
  <si>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</si>
  <si>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</si>
  <si>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</si>
  <si>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</si>
  <si>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</si>
  <si>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</si>
  <si>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</si>
  <si>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</si>
  <si>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</si>
  <si>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</si>
  <si>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</si>
  <si>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</si>
  <si>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</si>
  <si>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</si>
  <si>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</si>
  <si>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</si>
  <si>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</si>
  <si>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</si>
  <si>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</si>
  <si>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</si>
  <si>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</si>
  <si>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</si>
  <si>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</si>
  <si>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</si>
  <si>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</si>
  <si>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</si>
  <si>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</si>
  <si>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</si>
  <si>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</si>
  <si>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</si>
  <si>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</si>
  <si>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</si>
  <si>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</si>
  <si>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</si>
  <si>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</si>
  <si>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</si>
  <si>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</si>
  <si>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</si>
  <si>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</si>
  <si>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</si>
  <si>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</si>
  <si>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</si>
  <si>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</si>
  <si>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</si>
  <si>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</si>
  <si>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</si>
  <si>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</si>
  <si>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</si>
  <si>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</si>
  <si>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</si>
  <si>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</si>
  <si>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</si>
  <si>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</si>
  <si>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</si>
  <si>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</si>
  <si>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</si>
  <si>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</si>
  <si>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</si>
  <si>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</si>
  <si>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</si>
  <si>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</si>
  <si>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</si>
  <si>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</si>
  <si>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</si>
  <si>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</si>
  <si>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</si>
  <si>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</si>
  <si>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</si>
  <si>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</si>
  <si>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</si>
  <si>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</si>
  <si>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</si>
  <si>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</si>
  <si>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</si>
  <si>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</si>
  <si>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</si>
  <si>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</si>
  <si>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</si>
  <si>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</si>
  <si>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</si>
  <si>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</si>
  <si>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</si>
  <si>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</si>
  <si>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</si>
  <si>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</si>
  <si>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</si>
  <si>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</si>
  <si>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</si>
  <si>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</si>
  <si>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</si>
  <si>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</si>
  <si>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</si>
  <si>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</si>
  <si>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</si>
  <si>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</si>
  <si>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</si>
  <si>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</si>
  <si>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</si>
  <si>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</si>
  <si>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</si>
  <si>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</si>
  <si>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</si>
  <si>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</si>
  <si>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</si>
  <si>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</si>
  <si>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</si>
  <si>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</si>
  <si>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</si>
  <si>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</si>
  <si>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</si>
  <si>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</si>
  <si>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</si>
  <si>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</si>
  <si>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</si>
  <si>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</si>
  <si>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</si>
  <si>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</si>
  <si>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</si>
  <si>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</si>
  <si>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</si>
  <si>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</si>
  <si>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</si>
  <si>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</si>
  <si>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</si>
  <si>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</si>
  <si>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</si>
  <si>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</si>
  <si>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</si>
  <si>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</si>
  <si>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</si>
  <si>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</si>
  <si>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</si>
  <si>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</si>
  <si>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</si>
  <si>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</si>
  <si>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</si>
  <si>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</si>
  <si>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</si>
  <si>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</si>
  <si>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</si>
  <si>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</si>
  <si>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</si>
  <si>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</si>
  <si>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</si>
  <si>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</si>
  <si>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</si>
  <si>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</si>
  <si>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</si>
  <si>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</si>
  <si>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</si>
  <si>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</si>
  <si>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</si>
  <si>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</si>
  <si>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</si>
  <si>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</si>
  <si>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</si>
  <si>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</si>
  <si>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</si>
  <si>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</si>
  <si>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</si>
  <si>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</si>
  <si>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</si>
  <si>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</si>
  <si>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</si>
  <si>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</si>
  <si>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</si>
  <si>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</si>
  <si>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</si>
  <si>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</si>
  <si>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</si>
  <si>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</si>
  <si>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</si>
  <si>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</si>
  <si>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</si>
  <si>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</si>
  <si>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</si>
  <si>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</si>
  <si>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</si>
  <si>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</si>
  <si>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</si>
  <si>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</si>
  <si>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</si>
  <si>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</si>
  <si>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</si>
  <si>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</si>
  <si>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</si>
  <si>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</si>
  <si>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</si>
  <si>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</si>
  <si>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</si>
  <si>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</si>
  <si>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</si>
  <si>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</si>
  <si>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</si>
  <si>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</si>
  <si>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</si>
  <si>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</si>
  <si>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</si>
  <si>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</si>
  <si>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</si>
  <si>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</si>
  <si>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</si>
  <si>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</si>
  <si>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</si>
  <si>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</si>
  <si>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</si>
  <si>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</si>
  <si>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</si>
  <si>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</si>
  <si>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</si>
  <si>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</si>
  <si>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</si>
  <si>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</si>
  <si>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</si>
  <si>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</si>
  <si>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</si>
  <si>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</si>
  <si>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</si>
  <si>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</si>
  <si>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</si>
  <si>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</si>
  <si>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</si>
  <si>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</si>
  <si>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</si>
  <si>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</si>
  <si>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</si>
  <si>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</si>
  <si>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</si>
  <si>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</si>
  <si>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</si>
  <si>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</si>
  <si>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</si>
  <si>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</si>
  <si>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</si>
  <si>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</si>
  <si>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</si>
  <si>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</si>
  <si>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</si>
  <si>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</si>
  <si>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</si>
  <si>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</si>
  <si>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</si>
  <si>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</si>
  <si>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</si>
  <si>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</si>
  <si>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</si>
  <si>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</si>
  <si>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</si>
  <si>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</si>
  <si>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</si>
  <si>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</si>
  <si>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</si>
  <si>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</si>
  <si>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</si>
  <si>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</si>
  <si>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</si>
  <si>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</si>
  <si>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</si>
  <si>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</si>
  <si>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</si>
  <si>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</si>
  <si>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</si>
  <si>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</si>
  <si>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</si>
  <si>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</si>
  <si>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</si>
  <si>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</si>
  <si>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</si>
  <si>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</si>
  <si>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</si>
  <si>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</si>
  <si>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</si>
  <si>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</si>
  <si>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</si>
  <si>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</si>
  <si>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</si>
  <si>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</si>
  <si>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</si>
  <si>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</si>
  <si>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</si>
  <si>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</si>
  <si>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</si>
  <si>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</si>
  <si>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</si>
  <si>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</si>
  <si>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</si>
  <si>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</si>
  <si>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</si>
  <si>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</si>
  <si>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</si>
  <si>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</si>
  <si>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</si>
  <si>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</si>
  <si>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</si>
  <si>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</si>
  <si>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</si>
  <si>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</si>
  <si>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</si>
  <si>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</si>
  <si>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</si>
  <si>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</si>
  <si>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</si>
  <si>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</si>
  <si>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</si>
  <si>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</si>
  <si>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</si>
  <si>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</si>
  <si>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</si>
  <si>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</si>
  <si>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</si>
  <si>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</si>
  <si>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</si>
  <si>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</si>
  <si>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</si>
  <si>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</si>
  <si>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</si>
  <si>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</si>
  <si>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</si>
  <si>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</si>
  <si>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</si>
  <si>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</si>
  <si>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</si>
  <si>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</si>
  <si>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</si>
  <si>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</si>
  <si>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</si>
  <si>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</si>
  <si>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</si>
  <si>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</si>
  <si>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</si>
  <si>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</si>
  <si>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</si>
  <si>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</si>
  <si>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</si>
  <si>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</si>
  <si>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</si>
  <si>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</si>
  <si>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</si>
  <si>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</si>
  <si>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</si>
  <si>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</si>
  <si>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</si>
  <si>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</si>
  <si>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</si>
  <si>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</si>
  <si>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</si>
  <si>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</si>
  <si>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</si>
  <si>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</si>
  <si>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</si>
  <si>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</si>
  <si>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</si>
  <si>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</si>
  <si>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</si>
  <si>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</si>
  <si>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</si>
  <si>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</si>
  <si>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</si>
  <si>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</si>
  <si>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</si>
  <si>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</si>
  <si>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</si>
  <si>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</si>
  <si>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</si>
  <si>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</si>
  <si>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</si>
  <si>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</si>
  <si>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</si>
  <si>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</si>
  <si>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</si>
  <si>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</si>
  <si>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</si>
  <si>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</si>
  <si>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</si>
  <si>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</si>
  <si>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</si>
  <si>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</si>
  <si>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</si>
  <si>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</si>
  <si>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</si>
  <si>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</si>
  <si>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</si>
  <si>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</si>
  <si>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</si>
  <si>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</si>
  <si>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</si>
  <si>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</si>
  <si>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</si>
  <si>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</si>
  <si>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</si>
  <si>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</si>
  <si>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</si>
  <si>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</si>
  <si>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</si>
  <si>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</si>
  <si>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</si>
  <si>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</si>
  <si>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</si>
  <si>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</si>
  <si>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</si>
  <si>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</si>
  <si>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</si>
  <si>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</si>
  <si>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</si>
  <si>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</si>
  <si>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</si>
  <si>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</si>
  <si>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</si>
  <si>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</si>
  <si>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</si>
  <si>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</si>
  <si>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</si>
  <si>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</si>
  <si>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</si>
  <si>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</si>
  <si>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</si>
  <si>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</si>
  <si>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</si>
  <si>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</si>
  <si>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</si>
  <si>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</si>
  <si>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</si>
  <si>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</si>
  <si>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</si>
  <si>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</si>
  <si>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</si>
  <si>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</si>
  <si>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</si>
  <si>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</si>
  <si>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</si>
  <si>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</si>
  <si>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</si>
  <si>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</si>
  <si>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</si>
  <si>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</si>
  <si>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</si>
  <si>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</si>
  <si>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</si>
  <si>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</si>
  <si>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</si>
  <si>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</si>
  <si>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</si>
  <si>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</si>
  <si>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</si>
  <si>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</si>
  <si>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</si>
  <si>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</si>
  <si>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</si>
  <si>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</si>
  <si>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</si>
  <si>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</si>
  <si>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</si>
  <si>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</si>
  <si>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</si>
  <si>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</si>
  <si>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</si>
  <si>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</si>
  <si>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</si>
  <si>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</si>
  <si>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</si>
  <si>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</si>
  <si>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</si>
  <si>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</si>
  <si>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</si>
  <si>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</si>
  <si>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</si>
  <si>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</si>
  <si>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</si>
  <si>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</si>
  <si>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</si>
  <si>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</si>
  <si>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</si>
  <si>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</si>
  <si>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</si>
  <si>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</si>
  <si>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</si>
  <si>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</si>
  <si>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</si>
  <si>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</si>
  <si>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</si>
  <si>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</si>
  <si>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</si>
  <si>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</si>
  <si>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</si>
  <si>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</si>
  <si>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</si>
  <si>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</si>
  <si>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</si>
  <si>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</si>
  <si>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</si>
  <si>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</si>
  <si>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</si>
  <si>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</si>
  <si>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</si>
  <si>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</si>
  <si>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</si>
  <si>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</si>
  <si>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</si>
  <si>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</si>
  <si>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</si>
  <si>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</si>
  <si>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</si>
  <si>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</si>
  <si>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</si>
  <si>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</si>
  <si>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</si>
  <si>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</si>
  <si>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</si>
  <si>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</si>
  <si>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</si>
  <si>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</si>
  <si>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</si>
  <si>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</si>
  <si>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</si>
  <si>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</si>
  <si>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</si>
  <si>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</si>
  <si>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</si>
  <si>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</si>
  <si>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</si>
  <si>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</si>
  <si>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</si>
  <si>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</si>
  <si>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</si>
  <si>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</si>
  <si>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</si>
  <si>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</si>
  <si>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</si>
  <si>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</si>
  <si>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</si>
  <si>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</si>
  <si>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</si>
  <si>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</si>
  <si>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</si>
  <si>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</si>
  <si>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</si>
  <si>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</si>
  <si>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</si>
  <si>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</si>
  <si>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</si>
  <si>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</si>
  <si>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</si>
  <si>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</si>
  <si>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</si>
  <si>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</si>
  <si>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</si>
  <si>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</si>
  <si>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</si>
  <si>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</si>
  <si>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</si>
  <si>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</si>
  <si>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</si>
  <si>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</si>
  <si>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</si>
  <si>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</si>
  <si>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</si>
  <si>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</si>
  <si>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</si>
  <si>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</si>
  <si>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</si>
  <si>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</si>
  <si>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</si>
  <si>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</si>
  <si>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</si>
  <si>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</si>
  <si>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</si>
  <si>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</si>
  <si>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</si>
  <si>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</si>
  <si>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</si>
  <si>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</si>
  <si>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</si>
  <si>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</si>
  <si>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</si>
  <si>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</si>
  <si>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</si>
  <si>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</si>
  <si>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</si>
  <si>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</si>
  <si>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</si>
  <si>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</si>
  <si>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</si>
  <si>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</si>
  <si>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</si>
  <si>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</si>
  <si>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</si>
  <si>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</si>
  <si>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</si>
  <si>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</si>
  <si>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</si>
  <si>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</si>
  <si>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</si>
  <si>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</si>
  <si>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</si>
  <si>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</si>
  <si>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</si>
  <si>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</si>
  <si>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</si>
  <si>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</si>
  <si>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</si>
  <si>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</si>
  <si>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</si>
  <si>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</si>
  <si>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</si>
  <si>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</si>
  <si>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</si>
  <si>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</si>
  <si>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</si>
  <si>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</si>
  <si>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</si>
  <si>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</si>
  <si>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</si>
  <si>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</si>
  <si>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</si>
  <si>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</si>
  <si>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</si>
  <si>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</si>
  <si>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</si>
  <si>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</si>
  <si>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</si>
  <si>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</si>
  <si>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</si>
  <si>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</si>
  <si>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</si>
  <si>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</si>
  <si>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</si>
  <si>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</si>
  <si>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</si>
  <si>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</si>
  <si>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</si>
  <si>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</si>
  <si>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</si>
  <si>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</si>
  <si>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</si>
  <si>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</si>
  <si>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</si>
  <si>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</si>
  <si>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</si>
  <si>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</si>
  <si>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</si>
  <si>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</si>
  <si>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</si>
  <si>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</si>
  <si>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</si>
  <si>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</si>
  <si>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</si>
  <si>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</si>
  <si>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</si>
  <si>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</si>
  <si>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</si>
  <si>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</si>
  <si>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</si>
  <si>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</si>
  <si>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</si>
  <si>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</si>
  <si>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</si>
  <si>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</si>
  <si>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</si>
  <si>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</si>
  <si>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</si>
  <si>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</si>
  <si>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</si>
  <si>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</si>
  <si>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</si>
  <si>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</si>
  <si>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</si>
  <si>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</si>
  <si>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</si>
  <si>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</si>
  <si>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</si>
  <si>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</si>
  <si>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</si>
  <si>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</si>
  <si>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</si>
  <si>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</si>
  <si>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</si>
  <si>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</si>
  <si>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</si>
  <si>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</si>
  <si>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</si>
  <si>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</si>
  <si>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</si>
  <si>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</si>
  <si>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</si>
  <si>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</si>
  <si>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</si>
  <si>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</si>
  <si>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</si>
  <si>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</si>
  <si>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</si>
  <si>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</si>
  <si>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</si>
  <si>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</si>
  <si>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</si>
  <si>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</si>
  <si>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</si>
  <si>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</si>
  <si>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</si>
  <si>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</si>
  <si>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</si>
  <si>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</si>
  <si>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</si>
  <si>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</si>
  <si>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</si>
  <si>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</si>
  <si>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</si>
  <si>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</si>
  <si>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</si>
  <si>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</si>
  <si>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</si>
  <si>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</si>
  <si>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</si>
  <si>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</si>
  <si>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</si>
  <si>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</si>
  <si>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</si>
  <si>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</si>
  <si>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</si>
  <si>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</si>
  <si>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</si>
  <si>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</si>
  <si>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</si>
  <si>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</si>
  <si>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</si>
  <si>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</si>
  <si>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</si>
  <si>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</si>
  <si>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</si>
  <si>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</si>
  <si>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</si>
  <si>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</si>
  <si>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</si>
  <si>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</si>
  <si>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</si>
  <si>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</si>
  <si>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</si>
  <si>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</si>
  <si>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</si>
  <si>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</si>
  <si>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</si>
  <si>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</si>
  <si>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</si>
  <si>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</si>
  <si>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</si>
  <si>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</si>
  <si>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</si>
  <si>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</si>
  <si>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</si>
  <si>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</si>
  <si>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</si>
  <si>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</si>
  <si>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</si>
  <si>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</si>
  <si>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</si>
  <si>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</si>
  <si>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</si>
  <si>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</si>
  <si>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</si>
  <si>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</si>
  <si>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</si>
  <si>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</si>
  <si>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</si>
  <si>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</si>
  <si>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</si>
  <si>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</si>
  <si>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</si>
  <si>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</si>
  <si>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</si>
  <si>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</si>
  <si>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</si>
  <si>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</si>
  <si>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</si>
  <si>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</si>
  <si>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</si>
  <si>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</si>
  <si>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</si>
  <si>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</si>
  <si>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</si>
  <si>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</si>
  <si>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</si>
  <si>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</si>
  <si>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</si>
  <si>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</si>
  <si>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</si>
  <si>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</si>
  <si>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</si>
  <si>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</si>
  <si>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</si>
  <si>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</si>
  <si>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</si>
  <si>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</si>
  <si>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</si>
  <si>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</si>
  <si>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</si>
  <si>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</si>
  <si>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</si>
  <si>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</si>
  <si>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</si>
  <si>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</si>
  <si>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</si>
  <si>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</si>
  <si>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</si>
  <si>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</si>
  <si>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</si>
  <si>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</si>
  <si>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</si>
  <si>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</si>
  <si>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</si>
  <si>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</si>
  <si>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</si>
  <si>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</si>
  <si>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</si>
  <si>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</si>
  <si>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</si>
  <si>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</si>
  <si>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</si>
  <si>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</si>
  <si>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</si>
  <si>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</si>
  <si>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</si>
  <si>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</si>
  <si>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</si>
  <si>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</si>
  <si>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</si>
  <si>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</si>
  <si>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</si>
  <si>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</si>
  <si>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</si>
  <si>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</si>
  <si>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</si>
  <si>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</si>
  <si>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</si>
  <si>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</si>
  <si>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</si>
  <si>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</si>
  <si>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</si>
  <si>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</si>
  <si>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</si>
  <si>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</si>
  <si>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</si>
  <si>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</si>
  <si>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</si>
  <si>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</si>
  <si>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</si>
  <si>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</si>
  <si>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</si>
  <si>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</si>
  <si>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</si>
  <si>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</si>
  <si>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</si>
  <si>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</si>
  <si>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</si>
  <si>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</si>
  <si>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</si>
  <si>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</si>
  <si>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</si>
  <si>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</si>
  <si>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</si>
  <si>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</si>
  <si>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</si>
  <si>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</si>
  <si>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</si>
  <si>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</si>
  <si>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</si>
  <si>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</si>
  <si>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</si>
  <si>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</si>
  <si>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</si>
  <si>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</si>
  <si>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</si>
  <si>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</si>
  <si>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</si>
  <si>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</si>
  <si>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</si>
  <si>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</si>
  <si>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</si>
  <si>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</si>
  <si>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</si>
  <si>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</si>
  <si>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</si>
  <si>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</si>
  <si>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</si>
  <si>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</si>
  <si>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</si>
  <si>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</si>
  <si>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</si>
  <si>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</si>
  <si>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</si>
  <si>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</si>
  <si>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</si>
  <si>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</si>
  <si>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</si>
  <si>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</si>
  <si>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</si>
  <si>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</si>
  <si>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</si>
  <si>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</si>
  <si>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</si>
  <si>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</si>
  <si>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</si>
  <si>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</si>
  <si>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</si>
  <si>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</si>
  <si>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</si>
  <si>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</si>
  <si>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</si>
  <si>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</si>
  <si>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</si>
  <si>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</si>
  <si>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</si>
  <si>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</si>
  <si>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</si>
  <si>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</si>
  <si>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</si>
  <si>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</si>
  <si>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</si>
  <si>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</si>
  <si>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</si>
  <si>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</si>
  <si>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</si>
  <si>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</si>
  <si>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</si>
  <si>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</si>
  <si>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</si>
  <si>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</si>
  <si>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</si>
  <si>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</si>
  <si>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</si>
  <si>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</si>
  <si>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</si>
  <si>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</si>
  <si>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</si>
  <si>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</si>
  <si>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</si>
  <si>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</si>
  <si>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</si>
  <si>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</si>
  <si>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</si>
  <si>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</si>
  <si>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</si>
  <si>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</si>
  <si>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</si>
  <si>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</si>
  <si>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</si>
  <si>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</si>
  <si>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</si>
  <si>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</si>
  <si>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</si>
  <si>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</si>
  <si>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</si>
  <si>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</si>
  <si>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</si>
  <si>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</si>
  <si>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</si>
  <si>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</si>
  <si>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</si>
  <si>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</si>
  <si>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</si>
  <si>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</si>
  <si>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</si>
  <si>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</si>
  <si>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</si>
  <si>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</si>
  <si>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</si>
  <si>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</si>
  <si>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</si>
  <si>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</si>
  <si>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</si>
  <si>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</si>
  <si>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</si>
  <si>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</si>
  <si>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</si>
  <si>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</si>
  <si>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</si>
  <si>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</si>
  <si>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</si>
  <si>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</si>
  <si>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</si>
  <si>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</si>
  <si>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</si>
  <si>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</si>
  <si>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</si>
  <si>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</si>
  <si>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</si>
  <si>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</si>
  <si>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</si>
  <si>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</si>
  <si>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</si>
  <si>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</si>
  <si>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</si>
  <si>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</si>
  <si>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</si>
  <si>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</si>
  <si>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</si>
  <si>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</si>
  <si>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</si>
  <si>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</si>
  <si>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</si>
  <si>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</si>
  <si>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</si>
  <si>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</si>
  <si>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</si>
  <si>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</si>
  <si>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</si>
  <si>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</si>
  <si>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</si>
  <si>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</si>
  <si>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</si>
  <si>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</si>
  <si>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</si>
  <si>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</si>
  <si>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</si>
  <si>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</si>
  <si>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</si>
  <si>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</si>
  <si>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</si>
  <si>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</si>
  <si>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</si>
  <si>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</si>
  <si>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</si>
  <si>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</si>
  <si>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</si>
  <si>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</si>
  <si>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</si>
  <si>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</si>
  <si>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</si>
  <si>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</si>
  <si>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</si>
  <si>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</si>
  <si>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</si>
  <si>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</si>
  <si>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</si>
  <si>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</si>
  <si>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</si>
  <si>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</si>
  <si>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</si>
  <si>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</si>
  <si>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</si>
  <si>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</si>
  <si>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</si>
  <si>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</si>
  <si>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</si>
  <si>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</si>
  <si>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</si>
  <si>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</si>
  <si>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</si>
  <si>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</si>
  <si>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</si>
  <si>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</si>
  <si>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</si>
  <si>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</si>
  <si>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</si>
  <si>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</si>
  <si>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</si>
  <si>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</si>
  <si>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</si>
  <si>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</si>
  <si>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</si>
  <si>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</si>
  <si>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</si>
  <si>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</si>
  <si>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</si>
  <si>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</si>
  <si>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</si>
  <si>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</si>
  <si>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</si>
  <si>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</si>
  <si>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</si>
  <si>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</si>
  <si>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</si>
  <si>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</si>
  <si>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</si>
  <si>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</si>
  <si>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</si>
  <si>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</si>
  <si>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</si>
  <si>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</si>
  <si>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</si>
  <si>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</si>
  <si>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</si>
  <si>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</si>
  <si>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</si>
  <si>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</si>
  <si>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</si>
  <si>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</si>
  <si>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</si>
  <si>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</si>
  <si>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</si>
  <si>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</si>
  <si>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</si>
  <si>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</si>
  <si>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</si>
  <si>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</si>
  <si>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</si>
  <si>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</si>
  <si>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</si>
  <si>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</si>
  <si>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</si>
  <si>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</si>
  <si>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</si>
  <si>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</si>
  <si>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</si>
  <si>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</si>
  <si>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</si>
  <si>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</si>
  <si>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</si>
  <si>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</si>
  <si>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</si>
  <si>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</si>
  <si>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</si>
  <si>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</si>
  <si>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</si>
  <si>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</si>
  <si>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</si>
  <si>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</si>
  <si>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</si>
  <si>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</si>
  <si>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</si>
  <si>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</si>
  <si>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</si>
  <si>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</si>
  <si>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</si>
  <si>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</si>
  <si>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</si>
  <si>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</si>
  <si>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</si>
  <si>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</si>
  <si>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</si>
  <si>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</si>
  <si>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</si>
  <si>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</si>
  <si>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</si>
  <si>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</si>
  <si>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</si>
  <si>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</si>
  <si>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</si>
  <si>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</si>
  <si>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</si>
  <si>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</si>
  <si>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</si>
  <si>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</si>
  <si>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</si>
  <si>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</si>
  <si>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</si>
  <si>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</si>
  <si>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</si>
  <si>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</si>
  <si>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</si>
  <si>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</si>
  <si>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</si>
  <si>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</si>
  <si>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</si>
  <si>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</si>
  <si>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</si>
  <si>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</si>
  <si>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</si>
  <si>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</si>
  <si>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</si>
  <si>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</si>
  <si>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</si>
  <si>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</si>
  <si>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</si>
  <si>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</si>
  <si>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</si>
  <si>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</si>
  <si>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</si>
  <si>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</si>
  <si>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</si>
  <si>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</si>
  <si>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</si>
  <si>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</si>
  <si>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</si>
  <si>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</si>
  <si>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</si>
  <si>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</si>
  <si>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</si>
  <si>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</si>
  <si>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</si>
  <si>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</si>
  <si>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</si>
  <si>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</si>
  <si>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</si>
  <si>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</si>
  <si>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</si>
  <si>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</si>
  <si>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</si>
  <si>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</si>
  <si>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</si>
  <si>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</si>
  <si>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</si>
  <si>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</si>
  <si>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</si>
  <si>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</si>
  <si>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</si>
  <si>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</si>
  <si>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</si>
  <si>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</si>
  <si>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</si>
  <si>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</si>
  <si>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</si>
  <si>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</si>
  <si>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</si>
  <si>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</si>
  <si>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</si>
  <si>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</si>
  <si>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</si>
  <si>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</si>
  <si>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</si>
  <si>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</si>
  <si>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</si>
  <si>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</si>
  <si>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</si>
  <si>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</si>
  <si>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</si>
  <si>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</si>
  <si>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</si>
  <si>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</si>
  <si>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</si>
  <si>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</si>
  <si>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</si>
  <si>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</si>
  <si>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</si>
  <si>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</si>
  <si>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</si>
  <si>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</si>
  <si>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</si>
  <si>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</si>
  <si>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</si>
  <si>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</si>
  <si>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</si>
  <si>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</si>
  <si>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</si>
  <si>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</si>
  <si>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</si>
  <si>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</si>
  <si>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</si>
  <si>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</si>
  <si>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</si>
  <si>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</si>
  <si>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</si>
  <si>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</si>
  <si>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</si>
  <si>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</si>
  <si>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</si>
  <si>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</si>
  <si>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</si>
  <si>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</si>
  <si>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</si>
  <si>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</si>
  <si>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</si>
  <si>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</si>
  <si>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</si>
  <si>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</si>
  <si>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</si>
  <si>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</si>
  <si>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</si>
  <si>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</si>
  <si>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</si>
  <si>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</si>
  <si>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</si>
  <si>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</si>
  <si>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</si>
  <si>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</si>
  <si>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</si>
  <si>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</si>
  <si>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</si>
  <si>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</si>
  <si>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</si>
  <si>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</si>
  <si>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</si>
  <si>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</si>
  <si>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</si>
  <si>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</si>
  <si>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</si>
  <si>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</si>
  <si>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</si>
  <si>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</si>
  <si>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</si>
  <si>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</si>
  <si>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</si>
  <si>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</si>
  <si>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</si>
  <si>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</si>
  <si>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</si>
  <si>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</si>
  <si>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</si>
  <si>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</si>
  <si>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</si>
  <si>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</si>
  <si>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</si>
  <si>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</si>
  <si>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</si>
  <si>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</si>
  <si>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</si>
  <si>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</si>
  <si>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</si>
  <si>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</si>
  <si>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</si>
  <si>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</si>
  <si>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</si>
  <si>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</si>
  <si>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</si>
  <si>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</si>
  <si>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</si>
  <si>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</si>
  <si>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</si>
  <si>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</si>
  <si>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</si>
  <si>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</si>
  <si>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</si>
  <si>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</si>
  <si>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</si>
  <si>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</si>
  <si>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</si>
  <si>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</si>
  <si>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</si>
  <si>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</si>
  <si>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</si>
  <si>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</si>
  <si>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</si>
  <si>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</si>
  <si>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</si>
  <si>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</si>
  <si>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</si>
  <si>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</si>
  <si>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</si>
  <si>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</si>
  <si>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</si>
  <si>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</si>
  <si>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</si>
  <si>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</si>
  <si>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</si>
  <si>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</si>
  <si>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</si>
  <si>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</si>
  <si>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</si>
  <si>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</si>
  <si>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</si>
  <si>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</si>
  <si>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</si>
  <si>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</si>
  <si>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</si>
  <si>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</si>
  <si>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</si>
  <si>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</si>
  <si>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</si>
  <si>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</si>
  <si>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</si>
  <si>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</si>
  <si>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</si>
  <si>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</si>
  <si>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</si>
  <si>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</si>
  <si>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</si>
  <si>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</si>
  <si>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</si>
  <si>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</si>
  <si>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</si>
  <si>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</si>
  <si>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</si>
  <si>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</si>
  <si>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</si>
  <si>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</si>
  <si>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</si>
  <si>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</si>
  <si>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</si>
  <si>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</si>
  <si>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</si>
  <si>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</si>
  <si>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</si>
  <si>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</si>
  <si>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</si>
  <si>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</si>
  <si>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</si>
  <si>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</si>
  <si>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</si>
  <si>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</si>
  <si>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</si>
  <si>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</si>
  <si>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</si>
  <si>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</si>
  <si>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</si>
  <si>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</si>
  <si>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</si>
  <si>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</si>
  <si>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</si>
  <si>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</si>
  <si>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</si>
  <si>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</si>
  <si>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</si>
  <si>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</si>
  <si>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</si>
  <si>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</si>
  <si>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</si>
  <si>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</si>
  <si>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</si>
  <si>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</si>
  <si>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</si>
  <si>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</si>
  <si>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</si>
  <si>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</si>
  <si>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</si>
  <si>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</si>
  <si>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</si>
  <si>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</si>
  <si>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</si>
  <si>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</si>
  <si>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</si>
  <si>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</si>
  <si>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</si>
  <si>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</si>
  <si>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</si>
  <si>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</si>
  <si>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</si>
  <si>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</si>
  <si>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</si>
  <si>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</si>
  <si>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</si>
  <si>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</si>
  <si>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</si>
  <si>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</si>
  <si>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</si>
  <si>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</si>
  <si>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</si>
  <si>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</si>
  <si>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</si>
  <si>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</si>
  <si>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</si>
  <si>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</si>
  <si>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</si>
  <si>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</si>
  <si>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</si>
  <si>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</si>
  <si>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</si>
  <si>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</si>
  <si>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</si>
  <si>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</si>
  <si>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</si>
  <si>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</si>
  <si>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</si>
  <si>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</si>
  <si>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</si>
  <si>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</si>
  <si>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</si>
  <si>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</si>
  <si>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</si>
  <si>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</si>
  <si>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</si>
  <si>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</si>
  <si>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</si>
  <si>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</si>
  <si>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</si>
  <si>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</si>
  <si>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</si>
  <si>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</si>
  <si>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</si>
  <si>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</si>
  <si>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</si>
  <si>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</si>
  <si>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</si>
  <si>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</si>
  <si>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</si>
  <si>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</si>
  <si>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</si>
  <si>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</si>
  <si>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</si>
  <si>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</si>
  <si>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</si>
  <si>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</si>
  <si>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</si>
  <si>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</si>
  <si>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</si>
  <si>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</si>
  <si>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</si>
  <si>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</si>
  <si>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</si>
  <si>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</si>
  <si>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</si>
  <si>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</si>
  <si>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</si>
  <si>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</si>
  <si>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</si>
  <si>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</si>
  <si>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</si>
  <si>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</si>
  <si>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</si>
  <si>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</si>
  <si>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</si>
  <si>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</si>
  <si>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</si>
  <si>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</si>
  <si>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</si>
  <si>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</si>
  <si>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</si>
  <si>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</si>
  <si>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</si>
  <si>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</si>
  <si>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</si>
  <si>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</si>
  <si>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</si>
  <si>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</si>
  <si>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</si>
  <si>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</si>
  <si>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</si>
  <si>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</si>
  <si>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</si>
  <si>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</si>
  <si>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</si>
  <si>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</si>
  <si>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</si>
  <si>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</si>
  <si>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</si>
  <si>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</si>
  <si>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</si>
  <si>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</si>
  <si>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</si>
  <si>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</si>
  <si>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</si>
  <si>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</si>
  <si>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</si>
  <si>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</si>
  <si>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</si>
  <si>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</si>
  <si>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</si>
  <si>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</si>
  <si>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</si>
  <si>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</si>
  <si>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</si>
  <si>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</si>
  <si>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</si>
  <si>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</si>
  <si>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</si>
  <si>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</si>
  <si>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</si>
  <si>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</si>
  <si>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</si>
  <si>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</si>
  <si>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</si>
  <si>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</si>
  <si>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</si>
  <si>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</si>
  <si>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</si>
  <si>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</si>
  <si>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</si>
  <si>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</si>
  <si>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</si>
  <si>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</si>
  <si>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</si>
  <si>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</si>
  <si>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</si>
  <si>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</si>
  <si>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</si>
  <si>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</si>
  <si>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</si>
  <si>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</si>
  <si>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</si>
  <si>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</si>
  <si>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</si>
  <si>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</si>
  <si>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</si>
  <si>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</si>
  <si>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</si>
  <si>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</si>
  <si>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</si>
  <si>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</si>
  <si>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</si>
  <si>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</si>
  <si>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</si>
  <si>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</si>
  <si>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</si>
  <si>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</si>
  <si>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</si>
  <si>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</si>
  <si>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</si>
  <si>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</si>
  <si>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</si>
  <si>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</si>
  <si>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</si>
  <si>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</si>
  <si>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</si>
  <si>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</si>
  <si>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</si>
  <si>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</si>
  <si>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</si>
  <si>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</si>
  <si>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</si>
  <si>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</si>
  <si>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</si>
  <si>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</si>
  <si>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</si>
  <si>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</si>
  <si>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</si>
  <si>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</si>
  <si>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</si>
  <si>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</si>
  <si>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</si>
  <si>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</si>
  <si>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</si>
  <si>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</si>
  <si>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</si>
  <si>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</si>
  <si>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</si>
  <si>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</si>
  <si>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</si>
  <si>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</si>
  <si>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</si>
  <si>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</si>
  <si>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</si>
  <si>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</si>
  <si>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</si>
  <si>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</si>
  <si>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</si>
  <si>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</si>
  <si>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</si>
  <si>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</si>
  <si>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</si>
  <si>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</si>
  <si>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</si>
  <si>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</si>
  <si>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</si>
  <si>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</si>
  <si>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</si>
  <si>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</si>
  <si>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</si>
  <si>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</si>
  <si>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</si>
  <si>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</si>
  <si>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</si>
  <si>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</si>
  <si>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</si>
  <si>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</si>
  <si>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</si>
  <si>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</si>
  <si>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</si>
  <si>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</si>
  <si>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</si>
  <si>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</si>
  <si>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</si>
  <si>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</si>
  <si>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</si>
  <si>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</si>
  <si>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</si>
  <si>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</si>
  <si>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</si>
  <si>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</si>
  <si>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</si>
  <si>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</si>
  <si>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</si>
  <si>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</si>
  <si>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</si>
  <si>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</si>
  <si>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</si>
  <si>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</si>
  <si>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</si>
  <si>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</si>
  <si>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</si>
  <si>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</si>
  <si>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</si>
  <si>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</si>
  <si>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</si>
  <si>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</si>
  <si>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</si>
  <si>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</si>
  <si>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</si>
  <si>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</si>
  <si>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</si>
  <si>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</si>
  <si>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</si>
  <si>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</si>
  <si>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</si>
  <si>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</si>
  <si>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</si>
  <si>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</si>
  <si>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</si>
  <si>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</si>
  <si>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</si>
  <si>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</si>
  <si>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</si>
  <si>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</si>
  <si>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</si>
  <si>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</si>
  <si>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</si>
  <si>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</si>
  <si>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</si>
  <si>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</si>
  <si>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</si>
  <si>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</si>
  <si>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</si>
  <si>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</si>
  <si>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</si>
  <si>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</si>
  <si>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</si>
  <si>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</si>
  <si>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</si>
  <si>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</si>
  <si>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</si>
  <si>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</si>
  <si>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</si>
  <si>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</si>
  <si>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</si>
  <si>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</si>
  <si>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</si>
  <si>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</si>
  <si>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</si>
  <si>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</si>
  <si>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</si>
  <si>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</si>
  <si>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</si>
  <si>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</si>
  <si>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</si>
  <si>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</si>
  <si>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</si>
  <si>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</si>
  <si>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</si>
  <si>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</si>
  <si>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</si>
  <si>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</si>
  <si>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</si>
  <si>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</si>
  <si>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</si>
  <si>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</si>
  <si>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</si>
  <si>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</si>
  <si>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</si>
  <si>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</si>
  <si>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</si>
  <si>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</si>
  <si>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</si>
  <si>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</si>
  <si>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</si>
  <si>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</si>
  <si>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</si>
  <si>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</si>
  <si>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</si>
  <si>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</si>
  <si>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</si>
  <si>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</si>
  <si>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</si>
  <si>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</si>
  <si>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</si>
  <si>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</si>
  <si>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</si>
  <si>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</si>
  <si>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</si>
  <si>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</si>
  <si>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</si>
  <si>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</si>
  <si>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</si>
  <si>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</si>
  <si>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</si>
  <si>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</si>
  <si>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</si>
  <si>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</si>
  <si>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</si>
  <si>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</si>
  <si>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</si>
  <si>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</si>
  <si>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</si>
  <si>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</si>
  <si>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</si>
  <si>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</si>
  <si>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</si>
  <si>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</si>
  <si>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</si>
  <si>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</si>
  <si>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</si>
  <si>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</si>
  <si>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</si>
  <si>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</si>
  <si>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</si>
  <si>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</si>
  <si>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</si>
  <si>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</si>
  <si>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</si>
  <si>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</si>
  <si>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</si>
  <si>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</si>
  <si>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</si>
  <si>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</si>
  <si>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</si>
  <si>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</si>
  <si>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</si>
  <si>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</si>
  <si>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</si>
  <si>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</si>
  <si>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</si>
  <si>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</si>
  <si>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</si>
  <si>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</si>
  <si>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</si>
  <si>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</si>
  <si>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</si>
  <si>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</si>
  <si>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</si>
  <si>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</si>
  <si>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</si>
  <si>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</si>
  <si>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</si>
  <si>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</si>
  <si>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</si>
  <si>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</si>
  <si>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</si>
  <si>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</si>
  <si>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</si>
  <si>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</si>
  <si>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</si>
  <si>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</si>
  <si>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</si>
  <si>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</si>
  <si>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</si>
  <si>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</si>
  <si>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</si>
  <si>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</si>
  <si>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</si>
  <si>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</si>
  <si>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</si>
  <si>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</si>
  <si>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</si>
  <si>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</si>
  <si>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</si>
  <si>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</si>
  <si>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</si>
  <si>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</si>
  <si>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</si>
  <si>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</si>
  <si>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</si>
  <si>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</si>
  <si>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</si>
  <si>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</si>
  <si>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</si>
  <si>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</si>
  <si>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</si>
  <si>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</si>
  <si>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</si>
  <si>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</si>
  <si>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</si>
  <si>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</si>
  <si>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</si>
  <si>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</si>
  <si>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</si>
  <si>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</si>
  <si>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</si>
  <si>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</si>
  <si>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</si>
  <si>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</si>
  <si>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</si>
  <si>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</si>
  <si>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</si>
  <si>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</si>
  <si>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</si>
  <si>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</si>
  <si>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</si>
  <si>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</si>
  <si>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</si>
  <si>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</si>
  <si>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</si>
  <si>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</si>
  <si>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</si>
  <si>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</si>
  <si>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</si>
  <si>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</si>
  <si>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</si>
  <si>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</si>
  <si>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</si>
  <si>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</si>
  <si>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</si>
  <si>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</si>
  <si>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</si>
  <si>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</si>
  <si>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</si>
  <si>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</si>
  <si>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</si>
  <si>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</si>
  <si>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</si>
  <si>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</si>
  <si>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</si>
  <si>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</si>
  <si>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</si>
  <si>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</si>
  <si>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</si>
  <si>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</si>
  <si>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</si>
  <si>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</si>
  <si>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</si>
  <si>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</si>
  <si>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</si>
  <si>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</si>
  <si>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</si>
  <si>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</si>
  <si>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</si>
  <si>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</si>
  <si>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</si>
  <si>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</si>
  <si>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</si>
  <si>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</si>
  <si>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</si>
  <si>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</si>
  <si>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</si>
  <si>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</si>
  <si>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</si>
  <si>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</si>
  <si>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</si>
  <si>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</si>
  <si>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</si>
  <si>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</si>
  <si>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</si>
  <si>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</si>
  <si>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</si>
  <si>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</si>
  <si>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</si>
  <si>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</si>
  <si>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</si>
  <si>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</si>
  <si>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</si>
  <si>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</si>
  <si>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</si>
  <si>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</si>
  <si>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</si>
  <si>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</si>
  <si>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</si>
  <si>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</si>
  <si>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</si>
  <si>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</si>
  <si>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</si>
  <si>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</si>
  <si>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</si>
  <si>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</si>
  <si>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</si>
  <si>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</si>
  <si>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</si>
  <si>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</si>
  <si>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</si>
  <si>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</si>
  <si>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</si>
  <si>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</si>
  <si>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</si>
  <si>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</si>
  <si>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</si>
  <si>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</si>
  <si>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</si>
  <si>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</si>
  <si>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</si>
  <si>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</si>
  <si>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</si>
  <si>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</si>
  <si>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</si>
  <si>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</si>
  <si>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</si>
  <si>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</si>
  <si>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</si>
  <si>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</si>
  <si>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</si>
  <si>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</si>
  <si>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</si>
  <si>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</si>
  <si>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</si>
  <si>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</si>
  <si>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</si>
  <si>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</si>
  <si>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</si>
  <si>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</si>
  <si>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</si>
  <si>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</si>
  <si>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</si>
  <si>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</si>
  <si>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</si>
  <si>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</si>
  <si>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</si>
  <si>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</si>
  <si>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</si>
  <si>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</si>
  <si>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</si>
  <si>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</si>
  <si>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</si>
  <si>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</si>
  <si>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</si>
  <si>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</si>
  <si>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</si>
  <si>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</si>
  <si>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</si>
  <si>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</si>
  <si>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</si>
  <si>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</si>
  <si>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</si>
  <si>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</si>
  <si>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</si>
  <si>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</si>
  <si>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</si>
  <si>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</si>
  <si>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</si>
  <si>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</si>
  <si>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</si>
  <si>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</si>
  <si>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</si>
  <si>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</si>
  <si>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</si>
  <si>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</si>
  <si>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</si>
  <si>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</si>
  <si>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</si>
  <si>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</si>
  <si>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</si>
  <si>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</si>
  <si>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</si>
  <si>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</si>
  <si>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</si>
  <si>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</si>
  <si>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</si>
  <si>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</si>
  <si>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</si>
  <si>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</si>
  <si>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</si>
  <si>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</si>
  <si>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</si>
  <si>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</si>
  <si>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</si>
  <si>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</si>
  <si>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</si>
  <si>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</si>
  <si>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</si>
  <si>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</si>
  <si>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</si>
  <si>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</si>
  <si>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</si>
  <si>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</si>
  <si>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</si>
  <si>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</si>
  <si>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</si>
  <si>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</si>
  <si>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</si>
  <si>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</si>
  <si>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</si>
  <si>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</si>
  <si>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</si>
  <si>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</si>
  <si>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</si>
  <si>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</si>
  <si>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</si>
  <si>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</si>
  <si>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</si>
  <si>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</si>
  <si>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</si>
  <si>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</si>
  <si>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</si>
  <si>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</si>
  <si>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</si>
  <si>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</si>
  <si>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</si>
  <si>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</si>
  <si>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</si>
  <si>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</si>
  <si>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</si>
  <si>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</si>
  <si>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</si>
  <si>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</si>
  <si>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</si>
  <si>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</si>
  <si>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</si>
  <si>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</si>
  <si>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</si>
  <si>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</si>
  <si>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</si>
  <si>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</si>
  <si>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</si>
  <si>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</si>
  <si>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</si>
  <si>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</si>
  <si>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</si>
  <si>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</si>
  <si>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</si>
  <si>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</si>
  <si>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</si>
  <si>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</si>
  <si>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</si>
  <si>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</si>
  <si>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</si>
  <si>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</si>
  <si>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</si>
  <si>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</si>
  <si>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</si>
  <si>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</si>
  <si>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</si>
  <si>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</si>
  <si>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</si>
  <si>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</si>
  <si>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</si>
  <si>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</si>
  <si>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</si>
  <si>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</si>
  <si>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</si>
  <si>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</si>
  <si>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</si>
  <si>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</si>
  <si>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</si>
  <si>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</si>
  <si>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</si>
  <si>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</si>
  <si>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</si>
  <si>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</si>
  <si>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</si>
  <si>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</si>
  <si>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</si>
  <si>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</si>
  <si>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</si>
  <si>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</si>
  <si>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</si>
  <si>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</si>
  <si>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</si>
  <si>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</si>
  <si>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</si>
  <si>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</si>
  <si>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</si>
  <si>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</si>
  <si>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</si>
  <si>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</si>
  <si>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</si>
  <si>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</si>
  <si>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</si>
  <si>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</si>
  <si>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</si>
  <si>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</si>
  <si>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</si>
  <si>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</si>
  <si>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</si>
  <si>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</si>
  <si>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</si>
  <si>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</si>
  <si>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</si>
  <si>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</si>
  <si>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</si>
  <si>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</si>
  <si>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</si>
  <si>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</si>
  <si>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</si>
  <si>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</si>
  <si>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</si>
  <si>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</si>
  <si>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</si>
  <si>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</si>
  <si>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</si>
  <si>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</si>
  <si>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</si>
  <si>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</si>
  <si>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</si>
  <si>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</si>
  <si>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</si>
  <si>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</si>
  <si>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</si>
  <si>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</si>
  <si>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</si>
  <si>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</si>
  <si>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</si>
  <si>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</si>
  <si>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</si>
  <si>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</si>
  <si>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</si>
  <si>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</si>
  <si>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</si>
  <si>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</si>
  <si>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</si>
  <si>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</si>
  <si>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</si>
  <si>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</si>
  <si>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</si>
  <si>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</si>
  <si>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</si>
  <si>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</si>
  <si>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</si>
  <si>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</si>
  <si>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</si>
  <si>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</si>
  <si>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</si>
  <si>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</si>
  <si>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</si>
  <si>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</si>
  <si>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</si>
  <si>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</si>
  <si>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</si>
  <si>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</si>
  <si>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</si>
  <si>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</si>
  <si>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</si>
  <si>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</si>
  <si>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</si>
  <si>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</si>
  <si>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</si>
  <si>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</si>
  <si>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</si>
  <si>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</si>
  <si>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</si>
  <si>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</si>
  <si>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</si>
  <si>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</si>
  <si>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</si>
  <si>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</si>
  <si>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</si>
  <si>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</si>
  <si>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</si>
  <si>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</si>
  <si>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</si>
  <si>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</si>
  <si>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</si>
  <si>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</si>
  <si>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</si>
  <si>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</si>
  <si>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</si>
  <si>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</si>
  <si>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</si>
  <si>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</si>
  <si>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</si>
  <si>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</si>
  <si>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</si>
  <si>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</si>
  <si>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</si>
  <si>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</si>
  <si>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</si>
  <si>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</si>
  <si>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</si>
  <si>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</si>
  <si>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</si>
  <si>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</si>
  <si>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</si>
  <si>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</si>
  <si>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</si>
  <si>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</si>
  <si>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</si>
  <si>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</si>
  <si>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</si>
  <si>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</si>
  <si>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</si>
  <si>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</si>
  <si>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</si>
  <si>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</si>
  <si>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</si>
  <si>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</si>
  <si>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</si>
  <si>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</si>
  <si>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</si>
  <si>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</si>
  <si>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</si>
  <si>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</si>
  <si>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</si>
  <si>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</si>
  <si>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</si>
  <si>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</si>
  <si>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</si>
  <si>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</si>
  <si>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</si>
  <si>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</si>
  <si>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</si>
  <si>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</si>
  <si>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</si>
  <si>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</si>
  <si>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</si>
  <si>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</si>
  <si>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</si>
  <si>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</si>
  <si>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</si>
  <si>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</si>
  <si>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</si>
  <si>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</si>
  <si>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</si>
  <si>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</si>
  <si>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</si>
  <si>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</si>
  <si>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</si>
  <si>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</si>
  <si>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</si>
  <si>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</si>
  <si>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</si>
  <si>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</si>
  <si>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</si>
  <si>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</si>
  <si>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</si>
  <si>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</si>
  <si>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</si>
  <si>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</si>
  <si>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</si>
  <si>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</si>
  <si>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</si>
  <si>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</si>
  <si>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</si>
  <si>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</si>
  <si>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</si>
  <si>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</si>
  <si>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</si>
  <si>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</si>
  <si>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</si>
  <si>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</si>
  <si>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</si>
  <si>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</si>
  <si>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</si>
  <si>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</si>
  <si>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</si>
  <si>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</si>
  <si>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</si>
  <si>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</si>
  <si>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</si>
  <si>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</si>
  <si>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</si>
  <si>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</si>
  <si>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</si>
  <si>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</si>
  <si>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</si>
  <si>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</si>
  <si>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</si>
  <si>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</si>
  <si>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</si>
  <si>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</si>
  <si>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</si>
  <si>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</si>
  <si>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</si>
  <si>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</si>
  <si>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</si>
  <si>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</si>
  <si>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</si>
  <si>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</si>
  <si>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</si>
  <si>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</si>
  <si>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</si>
  <si>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</si>
  <si>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</si>
  <si>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</si>
  <si>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</si>
  <si>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</si>
  <si>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</si>
  <si>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</si>
  <si>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</si>
  <si>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</si>
  <si>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</si>
  <si>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</si>
  <si>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</si>
  <si>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</si>
  <si>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</si>
  <si>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</si>
  <si>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</si>
  <si>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</si>
  <si>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</si>
  <si>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</si>
  <si>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</si>
  <si>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</si>
  <si>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</si>
  <si>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</si>
  <si>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</si>
  <si>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</si>
  <si>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</si>
  <si>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</si>
  <si>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</si>
  <si>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</si>
  <si>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</si>
  <si>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</si>
  <si>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</si>
  <si>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</si>
  <si>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</si>
  <si>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</si>
  <si>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</si>
  <si>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</si>
  <si>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</si>
  <si>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</si>
  <si>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</si>
  <si>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</si>
  <si>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</si>
  <si>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</si>
  <si>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</si>
  <si>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</si>
  <si>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</si>
  <si>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</si>
  <si>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</si>
  <si>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</si>
  <si>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</si>
  <si>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</si>
  <si>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</si>
  <si>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</si>
  <si>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</si>
  <si>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</si>
  <si>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</si>
  <si>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</si>
  <si>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</si>
  <si>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</si>
  <si>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</si>
  <si>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</si>
  <si>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</si>
  <si>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</si>
  <si>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</si>
  <si>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</si>
  <si>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</si>
  <si>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</si>
  <si>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</si>
  <si>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</si>
  <si>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</si>
  <si>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</si>
  <si>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</si>
  <si>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</si>
  <si>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</si>
  <si>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</si>
  <si>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</si>
  <si>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</si>
  <si>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</si>
  <si>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</si>
  <si>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</si>
  <si>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</si>
  <si>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</si>
  <si>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</si>
  <si>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</si>
  <si>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</si>
  <si>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</si>
  <si>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</si>
  <si>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</si>
  <si>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</si>
  <si>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</si>
  <si>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</si>
  <si>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</si>
  <si>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</si>
  <si>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</si>
  <si>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</si>
  <si>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</si>
  <si>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</si>
  <si>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</si>
  <si>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</si>
  <si>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</si>
  <si>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</si>
  <si>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</si>
  <si>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</si>
  <si>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</si>
  <si>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</si>
  <si>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</si>
  <si>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</si>
  <si>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</si>
  <si>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</si>
  <si>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</si>
  <si>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</si>
  <si>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</si>
  <si>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</si>
  <si>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</si>
  <si>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</si>
  <si>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</si>
  <si>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</si>
  <si>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</si>
  <si>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</si>
  <si>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</si>
  <si>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</si>
  <si>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</si>
  <si>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</si>
  <si>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</si>
  <si>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</si>
  <si>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</si>
  <si>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</si>
  <si>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</si>
  <si>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</si>
  <si>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</si>
  <si>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</si>
  <si>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</si>
  <si>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</si>
  <si>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</si>
  <si>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</si>
  <si>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</si>
  <si>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</si>
  <si>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</si>
  <si>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</si>
  <si>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</si>
  <si>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</si>
  <si>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</si>
  <si>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</si>
  <si>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</si>
  <si>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</si>
  <si>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</si>
  <si>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</si>
  <si>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</si>
  <si>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</si>
  <si>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</si>
  <si>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</si>
  <si>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</si>
  <si>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</si>
  <si>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</si>
  <si>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</si>
  <si>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</si>
  <si>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</si>
  <si>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</si>
  <si>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</si>
  <si>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</si>
  <si>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</si>
  <si>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</si>
  <si>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</si>
  <si>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</si>
  <si>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</si>
  <si>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</si>
  <si>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</si>
  <si>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</si>
  <si>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</si>
  <si>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</si>
  <si>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</si>
  <si>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</si>
  <si>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</si>
  <si>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</si>
  <si>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</si>
  <si>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</si>
  <si>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</si>
  <si>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</si>
  <si>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</si>
  <si>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</si>
  <si>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</si>
  <si>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</si>
  <si>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</si>
  <si>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</si>
  <si>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</si>
  <si>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</si>
  <si>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</si>
  <si>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</si>
  <si>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</si>
  <si>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</si>
  <si>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</si>
  <si>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</si>
  <si>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</si>
  <si>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</si>
  <si>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</si>
  <si>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</si>
  <si>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</si>
  <si>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</si>
  <si>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</si>
  <si>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</si>
  <si>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</si>
  <si>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</si>
  <si>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</si>
  <si>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</si>
  <si>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</si>
  <si>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</si>
  <si>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</si>
  <si>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</si>
  <si>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</si>
  <si>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</si>
  <si>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</si>
  <si>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</si>
  <si>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</si>
  <si>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</si>
  <si>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</si>
  <si>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</si>
  <si>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</si>
  <si>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</si>
  <si>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</si>
  <si>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</si>
  <si>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</si>
  <si>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</si>
  <si>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</si>
  <si>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</si>
  <si>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</si>
  <si>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</si>
  <si>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</si>
  <si>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</si>
  <si>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</si>
  <si>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</si>
  <si>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</si>
  <si>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</si>
  <si>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</si>
  <si>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</si>
  <si>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</si>
  <si>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</si>
  <si>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</si>
  <si>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</si>
  <si>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</si>
  <si>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</si>
  <si>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</si>
  <si>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</si>
  <si>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</si>
  <si>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</si>
  <si>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</si>
  <si>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</si>
  <si>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</si>
  <si>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</si>
  <si>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</si>
  <si>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</si>
  <si>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</si>
  <si>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</si>
  <si>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</si>
  <si>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</si>
  <si>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</si>
  <si>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</si>
  <si>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</si>
  <si>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</si>
  <si>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</si>
  <si>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</si>
  <si>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</si>
  <si>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</si>
  <si>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</si>
  <si>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</si>
  <si>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</si>
  <si>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</si>
  <si>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</si>
  <si>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</si>
  <si>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</si>
  <si>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</si>
  <si>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</si>
  <si>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</si>
  <si>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</si>
  <si>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</si>
  <si>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</si>
  <si>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</si>
  <si>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</si>
  <si>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</si>
  <si>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</si>
  <si>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</si>
  <si>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</si>
  <si>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</si>
  <si>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</si>
  <si>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</si>
  <si>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</si>
  <si>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</si>
  <si>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</si>
  <si>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</si>
  <si>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</si>
  <si>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</si>
  <si>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</si>
  <si>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</si>
  <si>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</si>
  <si>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</si>
  <si>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</si>
  <si>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</si>
  <si>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</si>
  <si>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</si>
  <si>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</si>
  <si>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</si>
  <si>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</si>
  <si>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</si>
  <si>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</si>
  <si>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</si>
  <si>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</si>
  <si>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</si>
  <si>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</si>
  <si>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</si>
  <si>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</si>
  <si>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</si>
  <si>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</si>
  <si>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</si>
  <si>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</si>
  <si>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</si>
  <si>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</si>
  <si>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</si>
  <si>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</si>
  <si>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</si>
  <si>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</si>
  <si>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</si>
  <si>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</si>
  <si>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</si>
  <si>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</si>
  <si>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</si>
  <si>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</si>
  <si>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</si>
  <si>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</si>
  <si>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</si>
  <si>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</si>
  <si>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</si>
  <si>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</si>
  <si>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</si>
  <si>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</si>
  <si>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</si>
  <si>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</si>
  <si>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</si>
  <si>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</si>
  <si>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</si>
  <si>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</si>
  <si>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</si>
  <si>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</si>
  <si>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</si>
  <si>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</si>
  <si>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</si>
  <si>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</si>
  <si>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</si>
  <si>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</si>
  <si>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</si>
  <si>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</si>
  <si>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</si>
  <si>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</si>
  <si>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</si>
  <si>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</si>
  <si>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</si>
  <si>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</si>
  <si>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</si>
  <si>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</si>
  <si>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</si>
  <si>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</si>
  <si>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</si>
  <si>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</si>
  <si>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</si>
  <si>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</si>
  <si>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</si>
  <si>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</si>
  <si>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</si>
  <si>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</si>
  <si>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</si>
  <si>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</si>
  <si>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</si>
  <si>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</si>
  <si>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</si>
  <si>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</si>
  <si>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</si>
  <si>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</si>
  <si>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</si>
  <si>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</si>
  <si>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</si>
  <si>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</si>
  <si>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</si>
  <si>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</si>
  <si>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</si>
  <si>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</si>
  <si>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</si>
  <si>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</si>
  <si>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</si>
  <si>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</si>
  <si>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</si>
  <si>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</si>
  <si>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</si>
  <si>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</si>
  <si>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</si>
  <si>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</si>
  <si>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</si>
  <si>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</si>
  <si>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</si>
  <si>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</si>
  <si>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</si>
  <si>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</si>
  <si>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</si>
  <si>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</si>
  <si>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</si>
  <si>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</si>
  <si>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</si>
  <si>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</si>
  <si>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</si>
  <si>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</si>
  <si>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</si>
  <si>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</si>
  <si>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</si>
  <si>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</si>
  <si>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</si>
  <si>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</si>
  <si>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</si>
  <si>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</si>
  <si>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</si>
  <si>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</si>
  <si>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</si>
  <si>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</si>
  <si>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</si>
  <si>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</si>
  <si>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</si>
  <si>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</si>
  <si>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</si>
  <si>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</si>
  <si>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</si>
  <si>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</si>
  <si>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</si>
  <si>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</si>
  <si>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</si>
  <si>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</si>
  <si>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</si>
  <si>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</si>
  <si>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</si>
  <si>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</si>
  <si>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</si>
  <si>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</si>
  <si>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</si>
  <si>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</si>
  <si>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</si>
  <si>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</si>
  <si>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</si>
  <si>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</si>
  <si>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</si>
  <si>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</si>
  <si>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</si>
  <si>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</si>
  <si>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</si>
  <si>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</si>
  <si>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</si>
  <si>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</si>
  <si>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</si>
  <si>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</si>
  <si>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</si>
  <si>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</si>
  <si>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</si>
  <si>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</si>
  <si>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</si>
  <si>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</si>
  <si>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</si>
  <si>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</si>
  <si>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</si>
  <si>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</si>
  <si>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</si>
  <si>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</si>
  <si>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</si>
  <si>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</si>
  <si>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</si>
  <si>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</si>
  <si>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</si>
  <si>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</si>
  <si>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</si>
  <si>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</si>
  <si>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</si>
  <si>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</si>
  <si>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</si>
  <si>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</si>
  <si>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</si>
  <si>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</si>
  <si>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</si>
  <si>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</si>
  <si>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</si>
  <si>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</si>
  <si>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</si>
  <si>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</si>
  <si>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</si>
  <si>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</si>
  <si>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</si>
  <si>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</si>
  <si>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</si>
  <si>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</si>
  <si>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</si>
  <si>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</si>
  <si>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</si>
  <si>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</si>
  <si>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</si>
  <si>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</si>
  <si>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</si>
  <si>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</si>
  <si>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</si>
  <si>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</si>
  <si>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</si>
  <si>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</si>
  <si>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</si>
  <si>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</si>
  <si>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</si>
  <si>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</si>
  <si>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</si>
  <si>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</si>
  <si>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</si>
  <si>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</si>
  <si>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</si>
  <si>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</si>
  <si>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</si>
  <si>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</si>
  <si>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</si>
  <si>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</si>
  <si>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</si>
  <si>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</si>
  <si>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</si>
  <si>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</si>
  <si>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</si>
  <si>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</si>
  <si>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</si>
  <si>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</si>
  <si>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</si>
  <si>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</si>
  <si>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</si>
  <si>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</si>
  <si>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</si>
  <si>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</si>
  <si>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</si>
  <si>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</si>
  <si>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</si>
  <si>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</si>
  <si>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</si>
  <si>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</si>
  <si>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</si>
  <si>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</si>
  <si>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</si>
  <si>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</si>
  <si>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</si>
  <si>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</si>
  <si>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</si>
  <si>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</si>
  <si>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</si>
  <si>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</si>
  <si>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</si>
  <si>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</si>
  <si>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</si>
  <si>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</si>
  <si>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</si>
  <si>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</si>
  <si>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</si>
  <si>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</si>
  <si>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</si>
  <si>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</si>
  <si>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</si>
  <si>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</si>
  <si>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</si>
  <si>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</si>
  <si>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</si>
  <si>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</si>
  <si>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</si>
  <si>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</si>
  <si>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</si>
  <si>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</si>
  <si>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</si>
  <si>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</si>
  <si>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</si>
  <si>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</si>
  <si>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</si>
  <si>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</si>
  <si>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</si>
  <si>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</si>
  <si>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</si>
  <si>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</si>
  <si>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</si>
  <si>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</si>
  <si>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</si>
  <si>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</si>
  <si>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</si>
  <si>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</si>
  <si>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</si>
  <si>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</si>
  <si>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</si>
  <si>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</si>
  <si>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</si>
  <si>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</si>
  <si>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</si>
  <si>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</si>
  <si>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</si>
  <si>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</si>
  <si>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</si>
  <si>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</si>
  <si>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</si>
  <si>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</si>
  <si>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</si>
  <si>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</si>
  <si>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</si>
  <si>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</si>
  <si>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</si>
  <si>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</si>
  <si>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</si>
  <si>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</si>
  <si>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</si>
  <si>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</si>
  <si>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</si>
  <si>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</si>
  <si>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</si>
  <si>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</si>
  <si>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</si>
  <si>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</si>
  <si>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</si>
  <si>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</si>
  <si>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</si>
  <si>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</si>
  <si>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</si>
  <si>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</si>
  <si>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</si>
  <si>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</si>
  <si>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</si>
  <si>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</si>
  <si>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</si>
  <si>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</si>
  <si>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</si>
  <si>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</si>
  <si>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</si>
  <si>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</si>
  <si>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</si>
  <si>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</si>
  <si>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</si>
  <si>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</si>
  <si>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</si>
  <si>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</si>
  <si>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</si>
  <si>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</si>
  <si>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</si>
  <si>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</si>
  <si>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</si>
  <si>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</si>
  <si>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</si>
  <si>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</si>
  <si>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</si>
  <si>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</si>
  <si>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</si>
  <si>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</si>
  <si>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</si>
  <si>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</si>
  <si>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</si>
  <si>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</si>
  <si>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</si>
  <si>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</si>
  <si>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</si>
  <si>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</si>
  <si>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</si>
  <si>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</si>
  <si>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</si>
  <si>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</si>
  <si>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</si>
  <si>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</si>
  <si>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</si>
  <si>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</si>
  <si>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</si>
  <si>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</si>
  <si>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</si>
  <si>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</si>
  <si>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</si>
  <si>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</si>
  <si>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</si>
  <si>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</si>
  <si>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</si>
  <si>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</si>
  <si>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</si>
  <si>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</si>
  <si>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</si>
  <si>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</si>
  <si>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</si>
  <si>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</si>
  <si>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</si>
  <si>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</si>
  <si>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</si>
  <si>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</si>
  <si>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</si>
  <si>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</si>
  <si>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</si>
  <si>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</si>
  <si>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</si>
  <si>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</si>
  <si>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</si>
  <si>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</si>
  <si>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</si>
  <si>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</si>
  <si>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</si>
  <si>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</si>
  <si>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</si>
  <si>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</si>
  <si>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</si>
  <si>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</si>
  <si>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</si>
  <si>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</si>
  <si>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</si>
  <si>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</si>
  <si>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</si>
  <si>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</si>
  <si>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</si>
  <si>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</si>
  <si>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</si>
  <si>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</si>
  <si>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</si>
  <si>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</si>
  <si>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</si>
  <si>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</si>
  <si>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</si>
  <si>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</si>
  <si>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</si>
  <si>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</si>
  <si>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</si>
  <si>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</si>
  <si>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</si>
  <si>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</si>
  <si>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</si>
  <si>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</si>
  <si>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</si>
  <si>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</si>
  <si>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</si>
  <si>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</si>
  <si>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</si>
  <si>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</si>
  <si>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</si>
  <si>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</si>
  <si>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</si>
  <si>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</si>
  <si>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</si>
  <si>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</si>
  <si>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</si>
  <si>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</si>
  <si>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</si>
  <si>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</si>
  <si>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</si>
  <si>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</si>
  <si>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</si>
  <si>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</si>
  <si>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</si>
  <si>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</si>
  <si>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</si>
  <si>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</si>
  <si>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</si>
  <si>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</si>
  <si>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</si>
  <si>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</si>
  <si>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</si>
  <si>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</si>
  <si>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</si>
  <si>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</si>
  <si>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</si>
  <si>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</si>
  <si>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</si>
  <si>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</si>
  <si>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</si>
  <si>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</si>
  <si>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</si>
  <si>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</si>
  <si>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</si>
  <si>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</si>
  <si>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</si>
  <si>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</si>
  <si>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</si>
  <si>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</si>
  <si>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</si>
  <si>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</si>
  <si>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</si>
  <si>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</si>
  <si>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</si>
  <si>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</si>
  <si>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</si>
  <si>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</si>
  <si>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</si>
  <si>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</si>
  <si>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</si>
  <si>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</si>
  <si>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</si>
  <si>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</si>
  <si>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</si>
  <si>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</si>
  <si>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</si>
  <si>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</si>
  <si>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</si>
  <si>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</si>
  <si>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</si>
  <si>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</si>
  <si>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</si>
  <si>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</si>
  <si>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</si>
  <si>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</si>
  <si>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</si>
  <si>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</si>
  <si>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</si>
  <si>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</si>
  <si>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</si>
  <si>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</si>
  <si>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</si>
  <si>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</si>
  <si>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</si>
  <si>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</si>
  <si>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</si>
  <si>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</si>
  <si>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</si>
  <si>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</si>
  <si>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</si>
  <si>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</si>
  <si>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</si>
  <si>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</si>
  <si>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</si>
  <si>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</si>
  <si>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</si>
  <si>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</si>
  <si>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</si>
  <si>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</si>
  <si>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</si>
  <si>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</si>
  <si>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</si>
  <si>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</si>
  <si>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</si>
  <si>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</si>
  <si>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</si>
  <si>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</si>
  <si>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</si>
  <si>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</si>
  <si>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</si>
  <si>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</si>
  <si>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</si>
  <si>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</si>
  <si>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</si>
  <si>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</si>
  <si>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</si>
  <si>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</si>
  <si>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</si>
  <si>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</si>
  <si>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</si>
  <si>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</si>
  <si>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</si>
  <si>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</si>
  <si>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</si>
  <si>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</si>
  <si>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</si>
  <si>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</si>
  <si>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</si>
  <si>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</si>
  <si>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</si>
  <si>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</si>
  <si>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</si>
  <si>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</si>
  <si>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</si>
  <si>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</si>
  <si>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</si>
  <si>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</si>
  <si>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</si>
  <si>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</si>
  <si>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</si>
  <si>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</si>
  <si>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</si>
  <si>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</si>
  <si>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</si>
  <si>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</si>
  <si>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</si>
  <si>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</si>
  <si>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</si>
  <si>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</si>
  <si>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</si>
  <si>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</si>
  <si>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</si>
  <si>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</si>
  <si>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</si>
  <si>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</si>
  <si>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</si>
  <si>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</si>
  <si>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</si>
  <si>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</si>
  <si>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</si>
  <si>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</si>
  <si>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</si>
  <si>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</si>
  <si>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</si>
  <si>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</si>
  <si>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</si>
  <si>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</si>
  <si>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</si>
  <si>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</si>
  <si>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</si>
  <si>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</si>
  <si>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</si>
  <si>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</si>
  <si>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</si>
  <si>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</si>
  <si>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</si>
  <si>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</si>
  <si>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</si>
  <si>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</si>
  <si>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</si>
  <si>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</si>
  <si>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</si>
  <si>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</si>
  <si>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</si>
  <si>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</si>
  <si>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</si>
  <si>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</si>
  <si>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</si>
  <si>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</si>
  <si>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</si>
  <si>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</si>
  <si>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</si>
  <si>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</si>
  <si>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</si>
  <si>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</si>
  <si>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</si>
  <si>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</si>
  <si>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</si>
  <si>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</si>
  <si>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</si>
  <si>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</si>
  <si>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</si>
  <si>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</si>
  <si>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</si>
  <si>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</si>
  <si>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</si>
  <si>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</si>
  <si>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</si>
  <si>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</si>
  <si>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</si>
  <si>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</si>
  <si>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</si>
  <si>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</si>
  <si>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</si>
  <si>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</si>
  <si>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</si>
  <si>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</si>
  <si>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</si>
  <si>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</si>
  <si>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</si>
  <si>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</si>
  <si>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</si>
  <si>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</si>
  <si>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</si>
  <si>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</si>
  <si>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</si>
  <si>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</si>
  <si>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</si>
  <si>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</si>
  <si>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</si>
  <si>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</si>
  <si>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</si>
  <si>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</si>
  <si>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</si>
  <si>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</si>
  <si>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</si>
  <si>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</si>
  <si>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</si>
  <si>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</si>
  <si>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</si>
  <si>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</si>
  <si>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</si>
  <si>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</si>
  <si>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</si>
  <si>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</si>
  <si>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</si>
  <si>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</si>
  <si>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</si>
  <si>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</si>
  <si>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</si>
  <si>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</si>
  <si>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</si>
  <si>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</si>
  <si>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</si>
  <si>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</si>
  <si>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</si>
  <si>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</si>
  <si>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</si>
  <si>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</si>
  <si>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</si>
  <si>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</si>
  <si>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</si>
  <si>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</si>
  <si>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</si>
  <si>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</si>
  <si>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</si>
  <si>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</si>
  <si>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</si>
  <si>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</si>
  <si>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</si>
  <si>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</si>
  <si>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</si>
  <si>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</si>
  <si>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</si>
  <si>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</si>
  <si>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</si>
  <si>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</si>
  <si>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</si>
  <si>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</si>
  <si>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</si>
  <si>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</si>
  <si>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</si>
  <si>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</si>
  <si>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</si>
  <si>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</si>
  <si>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</si>
  <si>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</si>
  <si>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</si>
  <si>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</si>
  <si>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</si>
  <si>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</si>
  <si>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</si>
  <si>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</si>
  <si>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</si>
  <si>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</si>
  <si>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</si>
  <si>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</si>
  <si>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</si>
  <si>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</si>
  <si>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</si>
  <si>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</si>
  <si>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</si>
  <si>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</si>
  <si>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</si>
  <si>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</si>
  <si>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</si>
  <si>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</si>
  <si>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</si>
  <si>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</si>
  <si>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</si>
  <si>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</si>
  <si>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</si>
  <si>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</si>
  <si>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</si>
  <si>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</si>
  <si>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</si>
  <si>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</si>
  <si>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</si>
  <si>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</si>
  <si>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</si>
  <si>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</si>
  <si>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</si>
  <si>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</si>
  <si>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</si>
  <si>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</si>
  <si>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</si>
  <si>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</si>
  <si>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</si>
  <si>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</si>
  <si>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</si>
  <si>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</si>
  <si>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</si>
  <si>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</si>
  <si>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</si>
  <si>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</si>
  <si>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</si>
  <si>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</si>
  <si>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</si>
  <si>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</si>
  <si>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</si>
  <si>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</si>
  <si>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</si>
  <si>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</si>
  <si>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</si>
  <si>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</si>
  <si>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</si>
  <si>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</si>
  <si>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</si>
  <si>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</si>
  <si>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</si>
  <si>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</si>
  <si>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</si>
  <si>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</si>
  <si>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</si>
  <si>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</si>
  <si>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</si>
  <si>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</si>
  <si>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</si>
  <si>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</si>
  <si>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</si>
  <si>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</si>
  <si>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</si>
  <si>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</si>
  <si>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</si>
  <si>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</si>
  <si>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</si>
  <si>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</si>
  <si>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</si>
  <si>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</si>
  <si>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</si>
  <si>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</si>
  <si>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</si>
  <si>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</si>
  <si>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</si>
  <si>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</si>
  <si>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</si>
  <si>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</si>
  <si>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</si>
  <si>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</si>
  <si>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</si>
  <si>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</si>
  <si>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</si>
  <si>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</si>
  <si>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</si>
  <si>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</si>
  <si>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</si>
  <si>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</si>
  <si>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</si>
  <si>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</si>
  <si>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</si>
  <si>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</si>
  <si>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</si>
  <si>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</si>
  <si>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</si>
  <si>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</si>
  <si>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</si>
  <si>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</si>
  <si>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</si>
  <si>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</si>
  <si>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</si>
  <si>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</si>
  <si>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</si>
  <si>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</si>
  <si>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</si>
  <si>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</si>
  <si>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</si>
  <si>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</si>
  <si>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</si>
  <si>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</si>
  <si>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</si>
  <si>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</si>
  <si>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</si>
  <si>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</si>
  <si>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</si>
  <si>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</si>
  <si>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</si>
  <si>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</si>
  <si>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</si>
  <si>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</si>
  <si>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</si>
  <si>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</si>
  <si>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</si>
  <si>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</si>
  <si>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</si>
  <si>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</si>
  <si>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</si>
  <si>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</si>
  <si>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</si>
  <si>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</si>
  <si>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</si>
  <si>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</si>
  <si>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</si>
  <si>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</si>
  <si>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</si>
  <si>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</si>
  <si>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</si>
  <si>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</si>
  <si>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</si>
  <si>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</si>
  <si>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</si>
  <si>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</si>
  <si>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</si>
  <si>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</si>
  <si>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</si>
  <si>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</si>
  <si>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</si>
  <si>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</si>
  <si>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</si>
  <si>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</si>
  <si>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</si>
  <si>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</si>
  <si>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</si>
  <si>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</si>
  <si>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</si>
  <si>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</si>
  <si>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</si>
  <si>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</si>
  <si>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</si>
  <si>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</si>
  <si>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</si>
  <si>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</si>
  <si>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</si>
  <si>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</si>
  <si>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</si>
  <si>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</si>
  <si>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</si>
  <si>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</si>
  <si>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</si>
  <si>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</si>
  <si>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</si>
  <si>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</si>
  <si>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</si>
  <si>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</si>
  <si>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</si>
  <si>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</si>
  <si>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</si>
  <si>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</si>
  <si>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</si>
  <si>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</si>
  <si>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</si>
  <si>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</si>
  <si>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</si>
  <si>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</si>
  <si>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</si>
  <si>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</si>
  <si>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</si>
  <si>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</si>
  <si>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</si>
  <si>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</si>
  <si>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</si>
  <si>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</si>
  <si>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</si>
  <si>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</si>
  <si>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</si>
  <si>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</si>
  <si>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</si>
  <si>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</si>
  <si>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</si>
  <si>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</si>
  <si>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</si>
  <si>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</si>
  <si>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</si>
  <si>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</si>
  <si>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</si>
  <si>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</si>
  <si>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</si>
  <si>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</si>
  <si>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</si>
  <si>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</si>
  <si>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</si>
  <si>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</si>
  <si>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</si>
  <si>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</si>
  <si>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</si>
  <si>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</si>
  <si>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</si>
  <si>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</si>
  <si>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</si>
  <si>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</si>
  <si>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</si>
  <si>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</si>
  <si>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</si>
  <si>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</si>
  <si>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</si>
  <si>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</si>
  <si>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</si>
  <si>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</si>
  <si>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</si>
  <si>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</si>
  <si>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</si>
  <si>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</si>
  <si>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</si>
  <si>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</si>
  <si>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</si>
  <si>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</si>
  <si>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</si>
  <si>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</si>
  <si>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</si>
  <si>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</si>
  <si>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</si>
  <si>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</si>
  <si>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</si>
  <si>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</si>
  <si>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</si>
  <si>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</si>
  <si>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</si>
  <si>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</si>
  <si>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</si>
  <si>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</si>
  <si>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</si>
  <si>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</si>
  <si>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</si>
  <si>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</si>
  <si>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</si>
  <si>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</si>
  <si>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</si>
  <si>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</si>
  <si>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</si>
  <si>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</si>
  <si>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</si>
  <si>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</si>
  <si>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</si>
  <si>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</si>
  <si>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</si>
  <si>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</si>
  <si>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</si>
  <si>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</si>
  <si>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</si>
  <si>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</si>
  <si>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</si>
  <si>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</si>
  <si>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</si>
  <si>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</si>
  <si>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</si>
  <si>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</si>
  <si>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</si>
  <si>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</si>
  <si>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</si>
  <si>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</si>
  <si>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</si>
  <si>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</si>
  <si>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</si>
  <si>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</si>
  <si>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</si>
  <si>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</si>
  <si>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</si>
  <si>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</si>
  <si>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</si>
  <si>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</si>
  <si>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</si>
  <si>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</si>
  <si>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</si>
  <si>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</si>
  <si>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</si>
  <si>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</si>
  <si>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</si>
  <si>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</si>
  <si>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</si>
  <si>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</si>
  <si>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</si>
  <si>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</si>
  <si>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</si>
  <si>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</si>
  <si>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</si>
  <si>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</si>
  <si>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</si>
  <si>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</si>
  <si>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</si>
  <si>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</si>
  <si>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</si>
  <si>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</si>
  <si>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</si>
  <si>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</si>
  <si>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</si>
  <si>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</si>
  <si>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</si>
  <si>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</si>
  <si>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</si>
  <si>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</si>
  <si>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</si>
  <si>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</si>
  <si>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</si>
  <si>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</si>
  <si>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</si>
  <si>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</si>
  <si>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</si>
  <si>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</si>
  <si>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</si>
  <si>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</si>
  <si>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</si>
  <si>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</si>
  <si>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</si>
  <si>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</si>
  <si>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</si>
  <si>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</si>
  <si>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</si>
  <si>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</si>
  <si>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</si>
  <si>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</si>
  <si>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</si>
  <si>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</si>
  <si>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</si>
  <si>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</si>
  <si>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</si>
  <si>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</si>
  <si>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</si>
  <si>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</si>
  <si>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</si>
  <si>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</si>
  <si>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</si>
  <si>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</si>
  <si>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</si>
  <si>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</si>
  <si>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</si>
  <si>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</si>
  <si>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</si>
  <si>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</si>
  <si>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</si>
  <si>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</si>
  <si>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</si>
  <si>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</si>
  <si>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</si>
  <si>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</si>
  <si>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</si>
  <si>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</si>
  <si>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</si>
  <si>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</si>
  <si>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</si>
  <si>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</si>
  <si>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</si>
  <si>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</si>
  <si>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</si>
  <si>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</si>
  <si>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</si>
  <si>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</si>
  <si>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</si>
  <si>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</si>
  <si>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</si>
  <si>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</si>
  <si>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</si>
  <si>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</si>
  <si>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</si>
  <si>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</si>
  <si>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</si>
  <si>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</si>
  <si>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</si>
  <si>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</si>
  <si>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</si>
  <si>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</si>
  <si>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</si>
  <si>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</si>
  <si>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</si>
  <si>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</si>
  <si>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</si>
  <si>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</si>
  <si>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</si>
  <si>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</si>
  <si>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</si>
  <si>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</si>
  <si>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</si>
  <si>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</si>
  <si>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</si>
  <si>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</si>
  <si>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</si>
  <si>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</si>
  <si>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</si>
  <si>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</si>
  <si>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</si>
  <si>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</si>
  <si>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</si>
  <si>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</si>
  <si>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</si>
  <si>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</si>
  <si>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</si>
  <si>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</si>
  <si>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</si>
  <si>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</si>
  <si>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</si>
  <si>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</si>
  <si>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</si>
  <si>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</si>
  <si>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</si>
  <si>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</si>
  <si>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</si>
  <si>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</si>
  <si>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</si>
  <si>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</si>
  <si>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</si>
  <si>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</si>
  <si>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</si>
  <si>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</si>
  <si>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</si>
  <si>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</si>
  <si>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</si>
  <si>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</si>
  <si>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</si>
  <si>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</si>
  <si>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</si>
  <si>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</si>
  <si>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</si>
  <si>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</si>
  <si>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</si>
  <si>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</si>
  <si>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</si>
  <si>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</si>
  <si>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</si>
  <si>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</si>
  <si>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</si>
  <si>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</si>
  <si>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</si>
  <si>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</si>
  <si>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</si>
  <si>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</si>
  <si>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</si>
  <si>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</si>
  <si>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</si>
  <si>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</si>
  <si>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</si>
  <si>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</si>
  <si>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</si>
  <si>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</si>
  <si>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</si>
  <si>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</si>
  <si>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</si>
  <si>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</si>
  <si>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</si>
  <si>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</si>
  <si>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</si>
  <si>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</si>
  <si>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</si>
  <si>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</si>
  <si>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</si>
  <si>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</si>
  <si>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</si>
  <si>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</si>
  <si>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</si>
  <si>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</si>
  <si>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</si>
  <si>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</si>
  <si>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</si>
  <si>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</si>
  <si>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</si>
  <si>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</si>
  <si>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</si>
  <si>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</si>
  <si>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</si>
  <si>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</si>
  <si>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</si>
  <si>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</si>
  <si>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</si>
  <si>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</si>
  <si>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</si>
  <si>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</si>
  <si>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</si>
  <si>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</si>
  <si>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</si>
  <si>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</si>
  <si>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</si>
  <si>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</si>
  <si>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</si>
  <si>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</si>
  <si>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</si>
  <si>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</si>
  <si>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</si>
  <si>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</si>
  <si>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</si>
  <si>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</si>
  <si>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</si>
  <si>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</si>
  <si>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</si>
  <si>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</si>
  <si>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</si>
  <si>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</si>
  <si>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</si>
  <si>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</si>
  <si>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</si>
  <si>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</si>
  <si>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</si>
  <si>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</si>
  <si>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</si>
  <si>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</si>
  <si>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</si>
  <si>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</si>
  <si>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</si>
  <si>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</si>
  <si>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</si>
  <si>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</si>
  <si>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</si>
  <si>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</si>
  <si>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</si>
  <si>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</si>
  <si>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</si>
  <si>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</si>
  <si>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</si>
  <si>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</si>
  <si>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</si>
  <si>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</si>
  <si>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</si>
  <si>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</si>
  <si>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</si>
  <si>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</si>
  <si>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</si>
  <si>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</si>
  <si>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</si>
  <si>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</si>
  <si>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</si>
  <si>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</si>
  <si>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</si>
  <si>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</si>
  <si>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</si>
  <si>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</si>
  <si>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</si>
  <si>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</si>
  <si>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</si>
  <si>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</si>
  <si>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</si>
  <si>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</si>
  <si>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</si>
  <si>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</si>
  <si>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</si>
  <si>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</si>
  <si>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</si>
  <si>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</si>
  <si>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</si>
  <si>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</si>
  <si>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</si>
  <si>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</si>
  <si>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</si>
  <si>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</si>
  <si>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</si>
  <si>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</si>
  <si>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</si>
  <si>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</si>
  <si>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</si>
  <si>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</si>
  <si>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</si>
  <si>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</si>
  <si>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</si>
  <si>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</si>
  <si>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</si>
  <si>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</si>
  <si>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</si>
  <si>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</si>
  <si>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</si>
  <si>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</si>
  <si>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</si>
  <si>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</si>
  <si>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</si>
  <si>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</si>
  <si>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</si>
  <si>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</si>
  <si>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</si>
  <si>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</si>
  <si>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</si>
  <si>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</si>
  <si>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</si>
  <si>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</si>
  <si>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</si>
  <si>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</si>
  <si>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</si>
  <si>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</si>
  <si>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</si>
  <si>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</si>
  <si>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</si>
  <si>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</si>
  <si>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</si>
  <si>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</si>
  <si>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</si>
  <si>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</si>
  <si>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</si>
  <si>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</si>
  <si>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</si>
  <si>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</si>
  <si>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</si>
  <si>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</si>
  <si>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</si>
  <si>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</si>
  <si>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</si>
  <si>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</si>
  <si>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</si>
  <si>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</si>
  <si>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</si>
  <si>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</si>
  <si>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</si>
  <si>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</si>
  <si>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</si>
  <si>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</si>
  <si>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</si>
  <si>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</si>
  <si>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</si>
  <si>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</si>
  <si>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</si>
  <si>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</si>
  <si>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</si>
  <si>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</si>
  <si>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</si>
  <si>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</si>
  <si>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</si>
  <si>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</si>
  <si>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</si>
  <si>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</si>
  <si>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</si>
  <si>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</si>
  <si>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</si>
  <si>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</si>
  <si>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</si>
  <si>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</si>
  <si>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</si>
  <si>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</si>
  <si>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</si>
  <si>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</si>
  <si>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</si>
  <si>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</si>
  <si>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</si>
  <si>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</si>
  <si>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</si>
  <si>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</si>
  <si>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</si>
  <si>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</si>
  <si>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</si>
  <si>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</si>
  <si>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</si>
  <si>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</si>
  <si>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</si>
  <si>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</si>
  <si>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</si>
  <si>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</si>
  <si>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</si>
  <si>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</si>
  <si>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</si>
  <si>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</si>
  <si>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</si>
  <si>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</si>
  <si>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</si>
  <si>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</si>
  <si>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</si>
  <si>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</si>
  <si>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</si>
  <si>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</si>
  <si>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</si>
  <si>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</si>
  <si>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</si>
  <si>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</si>
  <si>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</si>
  <si>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</si>
  <si>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</si>
  <si>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</si>
  <si>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</si>
  <si>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</si>
  <si>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</si>
  <si>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</si>
  <si>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</si>
  <si>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</si>
  <si>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</si>
  <si>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</si>
  <si>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</si>
  <si>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</si>
  <si>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</si>
  <si>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</si>
  <si>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</si>
  <si>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</si>
  <si>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</si>
  <si>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</si>
  <si>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</si>
  <si>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</si>
  <si>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</si>
  <si>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</si>
  <si>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</si>
  <si>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</si>
  <si>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</si>
  <si>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</si>
  <si>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</si>
  <si>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</si>
  <si>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</si>
  <si>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</si>
  <si>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</si>
  <si>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</si>
  <si>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</si>
  <si>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</si>
  <si>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</si>
  <si>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</si>
  <si>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</si>
  <si>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</si>
  <si>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</si>
  <si>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</si>
  <si>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</si>
  <si>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</si>
  <si>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</si>
  <si>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</si>
  <si>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</si>
  <si>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</si>
  <si>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</si>
  <si>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</si>
  <si>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</si>
  <si>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</si>
  <si>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</si>
  <si>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</si>
  <si>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</si>
  <si>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</si>
  <si>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</si>
  <si>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</si>
  <si>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</si>
  <si>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</si>
  <si>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</si>
  <si>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</si>
  <si>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</si>
  <si>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</si>
  <si>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</si>
  <si>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</si>
  <si>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</si>
  <si>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</si>
  <si>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</si>
  <si>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</si>
  <si>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</si>
  <si>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</si>
  <si>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</si>
  <si>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</si>
  <si>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</si>
  <si>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</si>
  <si>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</si>
  <si>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</si>
  <si>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</si>
  <si>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</si>
  <si>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</si>
  <si>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</si>
  <si>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</si>
  <si>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</si>
  <si>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</si>
  <si>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</si>
  <si>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</si>
  <si>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</si>
  <si>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</si>
  <si>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</si>
  <si>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</si>
  <si>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</si>
  <si>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</si>
  <si>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</si>
  <si>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</si>
  <si>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</si>
  <si>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</si>
  <si>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</si>
  <si>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</si>
  <si>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</si>
  <si>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</si>
  <si>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</si>
  <si>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</si>
  <si>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</si>
  <si>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</si>
  <si>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</si>
  <si>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</si>
  <si>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</si>
  <si>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</si>
  <si>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</si>
  <si>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</si>
  <si>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</si>
  <si>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</si>
  <si>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</si>
  <si>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</si>
  <si>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</si>
  <si>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</si>
  <si>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</si>
  <si>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</si>
  <si>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</si>
  <si>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</si>
  <si>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</si>
  <si>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</si>
  <si>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</si>
  <si>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</si>
  <si>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</si>
  <si>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</si>
  <si>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</si>
  <si>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</si>
  <si>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</si>
  <si>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</si>
  <si>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</si>
  <si>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</si>
  <si>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</si>
  <si>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</si>
  <si>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</si>
  <si>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</si>
  <si>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</si>
  <si>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</si>
  <si>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</si>
  <si>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</si>
  <si>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</si>
  <si>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</si>
  <si>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</si>
  <si>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</si>
  <si>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</si>
  <si>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</si>
  <si>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</si>
  <si>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</si>
  <si>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</si>
  <si>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</si>
  <si>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</si>
  <si>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</si>
  <si>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</si>
  <si>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</si>
  <si>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</si>
  <si>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</si>
  <si>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</si>
  <si>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</si>
  <si>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</si>
  <si>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</si>
  <si>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</si>
  <si>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</si>
  <si>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</si>
  <si>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</si>
  <si>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</si>
  <si>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</si>
  <si>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</si>
  <si>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</si>
  <si>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</si>
  <si>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</si>
  <si>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</si>
  <si>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</si>
  <si>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</si>
  <si>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</si>
  <si>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</si>
  <si>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</si>
  <si>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</si>
  <si>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</si>
  <si>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</si>
  <si>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</si>
  <si>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</si>
  <si>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</si>
  <si>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</si>
  <si>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</si>
  <si>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</si>
  <si>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</si>
  <si>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</si>
  <si>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</si>
  <si>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</si>
  <si>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</si>
  <si>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</si>
  <si>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</si>
  <si>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</si>
  <si>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</si>
  <si>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</si>
  <si>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</si>
  <si>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</si>
  <si>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</si>
  <si>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</si>
  <si>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</si>
  <si>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</si>
  <si>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</si>
  <si>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</si>
  <si>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</si>
  <si>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</si>
  <si>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</si>
  <si>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</si>
  <si>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</si>
  <si>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</si>
  <si>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</si>
  <si>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</si>
  <si>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</si>
  <si>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</si>
  <si>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</si>
  <si>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</si>
  <si>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</si>
  <si>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</si>
  <si>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</si>
  <si>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</si>
  <si>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</si>
  <si>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</si>
  <si>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</si>
  <si>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</si>
  <si>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</si>
  <si>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</si>
  <si>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</si>
  <si>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</si>
  <si>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</si>
  <si>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</si>
  <si>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</si>
  <si>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</si>
  <si>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</si>
  <si>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</si>
  <si>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</si>
  <si>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</si>
  <si>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</si>
  <si>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</si>
  <si>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</si>
  <si>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</si>
  <si>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</si>
  <si>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</si>
  <si>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</si>
  <si>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</si>
  <si>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</si>
  <si>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</si>
  <si>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</si>
  <si>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</si>
  <si>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</si>
  <si>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</si>
  <si>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</si>
  <si>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</si>
  <si>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</si>
  <si>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</si>
  <si>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</si>
  <si>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</si>
  <si>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</si>
  <si>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</si>
  <si>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</si>
  <si>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</si>
  <si>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</si>
  <si>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</si>
  <si>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</si>
  <si>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</si>
  <si>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</si>
  <si>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</si>
  <si>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</si>
  <si>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</si>
  <si>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</si>
  <si>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</si>
  <si>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</si>
  <si>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</si>
  <si>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</si>
  <si>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</si>
  <si>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</si>
  <si>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</si>
  <si>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</si>
  <si>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</si>
  <si>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</si>
  <si>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</si>
  <si>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</si>
  <si>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</si>
  <si>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</si>
  <si>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</si>
  <si>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</si>
  <si>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</si>
  <si>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</si>
  <si>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</si>
  <si>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</si>
  <si>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</si>
  <si>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</si>
  <si>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</si>
  <si>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</si>
  <si>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</si>
  <si>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</si>
  <si>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</si>
  <si>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</si>
  <si>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</si>
  <si>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</si>
  <si>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</si>
  <si>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</si>
  <si>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</si>
  <si>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</si>
  <si>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</si>
  <si>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</si>
  <si>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</si>
  <si>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</si>
  <si>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</si>
  <si>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</si>
  <si>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</si>
  <si>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</si>
  <si>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</si>
  <si>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</si>
  <si>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</si>
  <si>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</si>
  <si>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</si>
  <si>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</si>
  <si>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</si>
  <si>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</si>
  <si>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</si>
  <si>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</si>
  <si>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</si>
  <si>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</si>
  <si>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</si>
  <si>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</si>
  <si>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</si>
  <si>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</si>
  <si>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</si>
  <si>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</si>
  <si>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</si>
  <si>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</si>
  <si>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</si>
  <si>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</si>
  <si>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</si>
  <si>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</si>
  <si>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</si>
  <si>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</si>
  <si>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</si>
  <si>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</si>
  <si>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</si>
  <si>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</si>
  <si>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</si>
  <si>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</si>
  <si>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</si>
  <si>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</si>
  <si>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</si>
  <si>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</si>
  <si>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</si>
  <si>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</si>
  <si>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</si>
  <si>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</si>
  <si>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</si>
  <si>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</si>
  <si>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</si>
  <si>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</si>
  <si>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</si>
  <si>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</si>
  <si>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</si>
  <si>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</si>
  <si>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</si>
  <si>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</si>
  <si>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</si>
  <si>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</si>
  <si>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</si>
  <si>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</si>
  <si>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</si>
  <si>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</si>
  <si>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</si>
  <si>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</si>
  <si>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</si>
  <si>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</si>
  <si>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</si>
  <si>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</si>
  <si>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</si>
  <si>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</si>
  <si>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</si>
  <si>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</si>
  <si>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</si>
  <si>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</si>
  <si>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</si>
  <si>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</si>
  <si>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</si>
  <si>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</si>
  <si>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</si>
  <si>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</si>
  <si>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</si>
  <si>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</si>
  <si>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</si>
  <si>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</si>
  <si>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</si>
  <si>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</si>
  <si>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</si>
  <si>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</si>
  <si>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</si>
  <si>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</si>
  <si>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</si>
  <si>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</si>
  <si>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</si>
  <si>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</si>
  <si>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</si>
  <si>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</si>
  <si>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</si>
  <si>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</si>
  <si>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</si>
  <si>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</si>
  <si>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</si>
  <si>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</si>
  <si>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</si>
  <si>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</si>
  <si>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</si>
  <si>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</si>
  <si>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</si>
  <si>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</si>
  <si>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</si>
  <si>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ELETTRONICA ROSSONI (HK) LIMITED</t>
    <phoneticPr fontId="102" type="noConversion"/>
  </si>
  <si>
    <t>+852 3563 5480</t>
    <phoneticPr fontId="102" type="noConversion"/>
  </si>
  <si>
    <t>Dott. Ing. Angelo Eros Rossoni</t>
    <phoneticPr fontId="102" type="noConversion"/>
  </si>
  <si>
    <t>angelo.rossoni@elettronicarossoni.hk</t>
    <phoneticPr fontId="102" type="noConversion"/>
  </si>
  <si>
    <t>100%</t>
  </si>
  <si>
    <t>Terence</t>
  </si>
  <si>
    <t>saleseng03@erhk.hk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</si>
</sst>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ngelo.rossoni@elettronicarossoni.hk"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9" activePane="bottomRight" state="frozen"/>
      <selection activeCell="A4" sqref="A4"/>
      <selection pane="topRight" activeCell="A4" sqref="A4"/>
      <selection pane="bottomLeft" activeCell="A4" sqref="A4"/>
      <selection pane="bottomRight" activeCell="F59" sqref="F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8"/>
      <c r="B2" s="5" t="s">
        <v>818</v>
      </c>
      <c r="C2" s="3"/>
      <c r="D2" s="175"/>
      <c r="E2" s="3"/>
      <c r="F2" s="3"/>
      <c r="G2" s="25"/>
    </row>
    <row r="3" spans="1:7">
      <c r="A3" s="298"/>
      <c r="B3" s="3" t="s">
        <v>811</v>
      </c>
      <c r="C3" s="5"/>
      <c r="D3" s="176"/>
      <c r="E3" s="3"/>
      <c r="F3" s="5"/>
      <c r="G3" s="25"/>
    </row>
    <row r="4" spans="1:7" ht="15">
      <c r="A4" s="298"/>
      <c r="B4" s="30" t="s">
        <v>820</v>
      </c>
      <c r="C4" s="6"/>
      <c r="D4" s="177"/>
      <c r="E4" s="3"/>
      <c r="F4" s="6"/>
      <c r="G4" s="25"/>
    </row>
    <row r="5" spans="1:7">
      <c r="A5" s="298"/>
      <c r="B5" s="29" t="s">
        <v>1009</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821</v>
      </c>
      <c r="C9" s="301"/>
      <c r="D9" s="301"/>
      <c r="E9" s="301"/>
      <c r="F9" s="301"/>
      <c r="G9" s="25"/>
    </row>
    <row r="10" spans="1:7" ht="27" customHeight="1">
      <c r="A10" s="298"/>
      <c r="B10" s="302" t="s">
        <v>425</v>
      </c>
      <c r="C10" s="302"/>
      <c r="D10" s="302"/>
      <c r="E10" s="302"/>
      <c r="F10" s="302"/>
      <c r="G10" s="25"/>
    </row>
    <row r="11" spans="1:7" ht="27" customHeight="1">
      <c r="A11" s="298"/>
      <c r="B11" s="303"/>
      <c r="C11" s="303"/>
      <c r="D11" s="303"/>
      <c r="E11" s="303"/>
      <c r="F11" s="303"/>
      <c r="G11" s="25"/>
    </row>
    <row r="12" spans="1:7">
      <c r="A12" s="298"/>
      <c r="B12" s="31" t="s">
        <v>819</v>
      </c>
      <c r="C12" s="32" t="s">
        <v>822</v>
      </c>
      <c r="D12" s="179" t="s">
        <v>823</v>
      </c>
      <c r="E12" s="32" t="s">
        <v>595</v>
      </c>
      <c r="F12" s="32" t="s">
        <v>596</v>
      </c>
      <c r="G12" s="25"/>
    </row>
    <row r="13" spans="1:7" ht="20">
      <c r="A13" s="298"/>
      <c r="B13" s="2">
        <v>1</v>
      </c>
      <c r="C13" s="27" t="s">
        <v>1057</v>
      </c>
      <c r="D13" s="28" t="s">
        <v>847</v>
      </c>
      <c r="E13" s="163" t="s">
        <v>824</v>
      </c>
      <c r="F13" s="163"/>
      <c r="G13" s="25"/>
    </row>
    <row r="14" spans="1:7" ht="30">
      <c r="A14" s="298"/>
      <c r="B14" s="2">
        <v>2</v>
      </c>
      <c r="C14" s="27" t="s">
        <v>1057</v>
      </c>
      <c r="D14" s="28" t="s">
        <v>994</v>
      </c>
      <c r="E14" s="163" t="s">
        <v>515</v>
      </c>
      <c r="F14" s="163" t="s">
        <v>516</v>
      </c>
      <c r="G14" s="25"/>
    </row>
    <row r="15" spans="1:7" ht="89.25" customHeight="1">
      <c r="A15" s="298"/>
      <c r="B15" s="304">
        <v>2.0099999999999998</v>
      </c>
      <c r="C15" s="307" t="s">
        <v>1057</v>
      </c>
      <c r="D15" s="310" t="s">
        <v>2198</v>
      </c>
      <c r="E15" s="164" t="s">
        <v>597</v>
      </c>
      <c r="F15" s="164" t="s">
        <v>600</v>
      </c>
      <c r="G15" s="25"/>
    </row>
    <row r="16" spans="1:7" ht="99" customHeight="1">
      <c r="A16" s="298"/>
      <c r="B16" s="305"/>
      <c r="C16" s="308"/>
      <c r="D16" s="311"/>
      <c r="E16" s="165"/>
      <c r="F16" s="165" t="s">
        <v>598</v>
      </c>
      <c r="G16" s="25"/>
    </row>
    <row r="17" spans="1:7" ht="63" customHeight="1">
      <c r="A17" s="298"/>
      <c r="B17" s="306"/>
      <c r="C17" s="309"/>
      <c r="D17" s="312"/>
      <c r="E17" s="27"/>
      <c r="F17" s="27" t="s">
        <v>599</v>
      </c>
      <c r="G17" s="25"/>
    </row>
    <row r="18" spans="1:7" ht="117" customHeight="1">
      <c r="A18" s="298"/>
      <c r="B18" s="304">
        <v>2.02</v>
      </c>
      <c r="C18" s="307" t="s">
        <v>1057</v>
      </c>
      <c r="D18" s="310" t="s">
        <v>2199</v>
      </c>
      <c r="E18" s="164" t="s">
        <v>426</v>
      </c>
      <c r="F18" s="164" t="s">
        <v>510</v>
      </c>
      <c r="G18" s="25"/>
    </row>
    <row r="19" spans="1:7" ht="71.25" customHeight="1">
      <c r="A19" s="298"/>
      <c r="B19" s="305"/>
      <c r="C19" s="308"/>
      <c r="D19" s="311"/>
      <c r="E19" s="165" t="s">
        <v>514</v>
      </c>
      <c r="F19" s="165" t="s">
        <v>427</v>
      </c>
      <c r="G19" s="25"/>
    </row>
    <row r="20" spans="1:7" ht="90.75" customHeight="1">
      <c r="A20" s="298"/>
      <c r="B20" s="305"/>
      <c r="C20" s="308"/>
      <c r="D20" s="311"/>
      <c r="E20" s="165"/>
      <c r="F20" s="165" t="s">
        <v>602</v>
      </c>
      <c r="G20" s="25"/>
    </row>
    <row r="21" spans="1:7" ht="74.25" customHeight="1">
      <c r="A21" s="298"/>
      <c r="B21" s="306"/>
      <c r="C21" s="309"/>
      <c r="D21" s="312"/>
      <c r="E21" s="27"/>
      <c r="F21" s="27" t="s">
        <v>601</v>
      </c>
      <c r="G21" s="25"/>
    </row>
    <row r="22" spans="1:7" ht="90" customHeight="1">
      <c r="A22" s="298"/>
      <c r="B22" s="316">
        <v>2.0299999999999998</v>
      </c>
      <c r="C22" s="316" t="s">
        <v>794</v>
      </c>
      <c r="D22" s="319" t="s">
        <v>2200</v>
      </c>
      <c r="E22" s="307" t="s">
        <v>424</v>
      </c>
      <c r="F22" s="164" t="s">
        <v>447</v>
      </c>
      <c r="G22" s="25"/>
    </row>
    <row r="23" spans="1:7" ht="109.5" customHeight="1">
      <c r="A23" s="298"/>
      <c r="B23" s="317"/>
      <c r="C23" s="317"/>
      <c r="D23" s="320"/>
      <c r="E23" s="308"/>
      <c r="F23" s="165" t="s">
        <v>795</v>
      </c>
      <c r="G23" s="25"/>
    </row>
    <row r="24" spans="1:7" ht="74.25" customHeight="1">
      <c r="A24" s="298"/>
      <c r="B24" s="318"/>
      <c r="C24" s="318"/>
      <c r="D24" s="321"/>
      <c r="E24" s="309"/>
      <c r="F24" s="27" t="s">
        <v>423</v>
      </c>
      <c r="G24" s="25"/>
    </row>
    <row r="25" spans="1:7" ht="72" customHeight="1">
      <c r="A25" s="298"/>
      <c r="B25" s="2" t="s">
        <v>445</v>
      </c>
      <c r="C25" s="27" t="s">
        <v>446</v>
      </c>
      <c r="D25" s="28" t="s">
        <v>2201</v>
      </c>
      <c r="E25" s="27" t="s">
        <v>2196</v>
      </c>
      <c r="F25" s="27" t="s">
        <v>448</v>
      </c>
      <c r="G25" s="25"/>
    </row>
    <row r="26" spans="1:7" ht="98.25" customHeight="1">
      <c r="A26" s="298"/>
      <c r="B26" s="313">
        <v>3</v>
      </c>
      <c r="C26" s="304" t="s">
        <v>66</v>
      </c>
      <c r="D26" s="310" t="s">
        <v>2202</v>
      </c>
      <c r="E26" s="307" t="s">
        <v>0</v>
      </c>
      <c r="F26" s="164" t="s">
        <v>60</v>
      </c>
      <c r="G26" s="25"/>
    </row>
    <row r="27" spans="1:7" ht="90" customHeight="1">
      <c r="A27" s="298"/>
      <c r="B27" s="314"/>
      <c r="C27" s="305"/>
      <c r="D27" s="311"/>
      <c r="E27" s="308"/>
      <c r="F27" s="165" t="s">
        <v>55</v>
      </c>
      <c r="G27" s="25"/>
    </row>
    <row r="28" spans="1:7" ht="19.399999999999999" customHeight="1">
      <c r="A28" s="298"/>
      <c r="B28" s="314"/>
      <c r="C28" s="305"/>
      <c r="D28" s="311"/>
      <c r="E28" s="308"/>
      <c r="F28" s="165" t="s">
        <v>56</v>
      </c>
      <c r="G28" s="25"/>
    </row>
    <row r="29" spans="1:7" ht="74.5" customHeight="1">
      <c r="A29" s="298"/>
      <c r="B29" s="314"/>
      <c r="C29" s="305"/>
      <c r="D29" s="311"/>
      <c r="E29" s="308"/>
      <c r="F29" s="165" t="s">
        <v>57</v>
      </c>
      <c r="G29" s="25"/>
    </row>
    <row r="30" spans="1:7" ht="62.5" customHeight="1">
      <c r="A30" s="298"/>
      <c r="B30" s="314"/>
      <c r="C30" s="305"/>
      <c r="D30" s="311"/>
      <c r="E30" s="308"/>
      <c r="F30" s="165" t="s">
        <v>58</v>
      </c>
      <c r="G30" s="25"/>
    </row>
    <row r="31" spans="1:7" ht="81" customHeight="1">
      <c r="A31" s="298"/>
      <c r="B31" s="314"/>
      <c r="C31" s="305"/>
      <c r="D31" s="311"/>
      <c r="E31" s="308"/>
      <c r="F31" s="165" t="s">
        <v>59</v>
      </c>
      <c r="G31" s="25"/>
    </row>
    <row r="32" spans="1:7" ht="48.75" customHeight="1">
      <c r="A32" s="298"/>
      <c r="B32" s="314"/>
      <c r="C32" s="305"/>
      <c r="D32" s="311"/>
      <c r="E32" s="308"/>
      <c r="F32" s="165" t="s">
        <v>62</v>
      </c>
      <c r="G32" s="25"/>
    </row>
    <row r="33" spans="1:7" ht="98.5" customHeight="1">
      <c r="A33" s="298"/>
      <c r="B33" s="314"/>
      <c r="C33" s="305"/>
      <c r="D33" s="311"/>
      <c r="E33" s="308"/>
      <c r="F33" s="165" t="s">
        <v>61</v>
      </c>
      <c r="G33" s="25"/>
    </row>
    <row r="34" spans="1:7" ht="89.25" customHeight="1">
      <c r="A34" s="298"/>
      <c r="B34" s="314"/>
      <c r="C34" s="305"/>
      <c r="D34" s="311"/>
      <c r="E34" s="308"/>
      <c r="F34" s="165" t="s">
        <v>63</v>
      </c>
      <c r="G34" s="25"/>
    </row>
    <row r="35" spans="1:7" ht="29.15" customHeight="1">
      <c r="A35" s="298"/>
      <c r="B35" s="314"/>
      <c r="C35" s="305"/>
      <c r="D35" s="311"/>
      <c r="E35" s="308"/>
      <c r="F35" s="165" t="s">
        <v>64</v>
      </c>
      <c r="G35" s="25"/>
    </row>
    <row r="36" spans="1:7" ht="111">
      <c r="A36" s="298"/>
      <c r="B36" s="315"/>
      <c r="C36" s="306"/>
      <c r="D36" s="312"/>
      <c r="E36" s="309"/>
      <c r="F36" s="166" t="s">
        <v>65</v>
      </c>
      <c r="G36" s="25"/>
    </row>
    <row r="37" spans="1:7" ht="100">
      <c r="A37" s="298"/>
      <c r="B37" s="141">
        <v>3.01</v>
      </c>
      <c r="C37" s="142" t="s">
        <v>66</v>
      </c>
      <c r="D37" s="28" t="s">
        <v>2203</v>
      </c>
      <c r="E37" s="167" t="s">
        <v>1294</v>
      </c>
      <c r="F37" s="168" t="s">
        <v>1396</v>
      </c>
      <c r="G37" s="25"/>
    </row>
    <row r="38" spans="1:7" ht="80">
      <c r="A38" s="298"/>
      <c r="B38" s="141">
        <v>3.02</v>
      </c>
      <c r="C38" s="142" t="s">
        <v>1326</v>
      </c>
      <c r="D38" s="28" t="s">
        <v>2204</v>
      </c>
      <c r="E38" s="167" t="s">
        <v>1341</v>
      </c>
      <c r="F38" s="168" t="s">
        <v>1397</v>
      </c>
      <c r="G38" s="25"/>
    </row>
    <row r="39" spans="1:7" ht="80">
      <c r="A39" s="298"/>
      <c r="B39" s="150">
        <v>4</v>
      </c>
      <c r="C39" s="149" t="s">
        <v>1492</v>
      </c>
      <c r="D39" s="28" t="s">
        <v>2205</v>
      </c>
      <c r="E39" s="27" t="s">
        <v>2151</v>
      </c>
      <c r="F39" s="27" t="s">
        <v>1493</v>
      </c>
      <c r="G39" s="25"/>
    </row>
    <row r="40" spans="1:7" ht="40">
      <c r="A40" s="298"/>
      <c r="B40" s="141">
        <v>4.01</v>
      </c>
      <c r="C40" s="149" t="s">
        <v>1492</v>
      </c>
      <c r="D40" s="28" t="s">
        <v>2207</v>
      </c>
      <c r="E40" s="27" t="s">
        <v>2163</v>
      </c>
      <c r="F40" s="27" t="s">
        <v>2167</v>
      </c>
      <c r="G40" s="25"/>
    </row>
    <row r="41" spans="1:7" ht="40">
      <c r="A41" s="298"/>
      <c r="B41" s="141" t="s">
        <v>2194</v>
      </c>
      <c r="C41" s="149" t="s">
        <v>1492</v>
      </c>
      <c r="D41" s="28" t="s">
        <v>2206</v>
      </c>
      <c r="E41" s="27" t="s">
        <v>2197</v>
      </c>
      <c r="F41" s="27" t="s">
        <v>2195</v>
      </c>
      <c r="G41" s="25"/>
    </row>
    <row r="42" spans="1:7" ht="40">
      <c r="A42" s="298"/>
      <c r="B42" s="141" t="s">
        <v>2228</v>
      </c>
      <c r="C42" s="149" t="s">
        <v>1492</v>
      </c>
      <c r="D42" s="28" t="s">
        <v>2233</v>
      </c>
      <c r="E42" s="27" t="s">
        <v>2196</v>
      </c>
      <c r="F42" s="27" t="s">
        <v>2229</v>
      </c>
      <c r="G42" s="25"/>
    </row>
    <row r="43" spans="1:7" ht="110">
      <c r="A43" s="298"/>
      <c r="B43" s="160">
        <v>4.0999999999999996</v>
      </c>
      <c r="C43" s="149" t="s">
        <v>2232</v>
      </c>
      <c r="D43" s="161">
        <v>42867</v>
      </c>
      <c r="E43" s="169" t="s">
        <v>2235</v>
      </c>
      <c r="F43" s="27" t="s">
        <v>2234</v>
      </c>
      <c r="G43" s="25"/>
    </row>
    <row r="44" spans="1:7" ht="70">
      <c r="A44" s="298"/>
      <c r="B44" s="160">
        <v>4.2</v>
      </c>
      <c r="C44" s="149" t="s">
        <v>2232</v>
      </c>
      <c r="D44" s="161">
        <v>42704</v>
      </c>
      <c r="E44" s="169" t="s">
        <v>2431</v>
      </c>
      <c r="F44" s="27" t="s">
        <v>2406</v>
      </c>
      <c r="G44" s="25"/>
    </row>
    <row r="45" spans="1:7" ht="130">
      <c r="A45" s="298"/>
      <c r="B45" s="202">
        <v>5</v>
      </c>
      <c r="C45" s="149" t="s">
        <v>2232</v>
      </c>
      <c r="D45" s="161">
        <v>42867</v>
      </c>
      <c r="E45" s="169" t="s">
        <v>12652</v>
      </c>
      <c r="F45" s="27" t="s">
        <v>12374</v>
      </c>
      <c r="G45" s="25"/>
    </row>
    <row r="46" spans="1:7" ht="30">
      <c r="A46" s="298"/>
      <c r="B46" s="160">
        <v>5.01</v>
      </c>
      <c r="C46" s="149" t="s">
        <v>2232</v>
      </c>
      <c r="D46" s="161">
        <v>42907</v>
      </c>
      <c r="E46" s="169" t="s">
        <v>15329</v>
      </c>
      <c r="F46" s="27" t="s">
        <v>12374</v>
      </c>
      <c r="G46" s="25"/>
    </row>
    <row r="47" spans="1:7" ht="60">
      <c r="A47" s="298"/>
      <c r="B47" s="160">
        <v>5.0999999999999996</v>
      </c>
      <c r="C47" s="149" t="s">
        <v>2232</v>
      </c>
      <c r="D47" s="161">
        <v>43070</v>
      </c>
      <c r="E47" s="169" t="s">
        <v>12862</v>
      </c>
      <c r="F47" s="27" t="s">
        <v>12863</v>
      </c>
      <c r="G47" s="25"/>
    </row>
    <row r="48" spans="1:7" ht="50">
      <c r="A48" s="298"/>
      <c r="B48" s="160">
        <v>5.1100000000000003</v>
      </c>
      <c r="C48" s="149" t="s">
        <v>13097</v>
      </c>
      <c r="D48" s="161">
        <v>43217</v>
      </c>
      <c r="E48" s="169" t="s">
        <v>13199</v>
      </c>
      <c r="F48" s="27" t="s">
        <v>13124</v>
      </c>
      <c r="G48" s="25"/>
    </row>
    <row r="49" spans="1:7" ht="50">
      <c r="A49" s="298"/>
      <c r="B49" s="160">
        <v>5.12</v>
      </c>
      <c r="C49" s="149" t="s">
        <v>13097</v>
      </c>
      <c r="D49" s="161">
        <v>43581</v>
      </c>
      <c r="E49" s="169" t="s">
        <v>13199</v>
      </c>
      <c r="F49" s="27" t="s">
        <v>13741</v>
      </c>
      <c r="G49" s="25"/>
    </row>
    <row r="50" spans="1:7" ht="70">
      <c r="A50" s="298"/>
      <c r="B50" s="202">
        <v>6</v>
      </c>
      <c r="C50" s="149" t="s">
        <v>13097</v>
      </c>
      <c r="D50" s="161">
        <v>43964</v>
      </c>
      <c r="E50" s="169" t="s">
        <v>13953</v>
      </c>
      <c r="F50" s="27" t="s">
        <v>13744</v>
      </c>
      <c r="G50" s="25"/>
    </row>
    <row r="51" spans="1:7" ht="40">
      <c r="A51" s="298"/>
      <c r="B51" s="160">
        <v>6.01</v>
      </c>
      <c r="C51" s="149" t="s">
        <v>13097</v>
      </c>
      <c r="D51" s="161">
        <v>43970</v>
      </c>
      <c r="E51" s="169" t="s">
        <v>15330</v>
      </c>
      <c r="F51" s="169" t="s">
        <v>13744</v>
      </c>
      <c r="G51" s="25"/>
    </row>
    <row r="52" spans="1:7" ht="40">
      <c r="A52" s="298"/>
      <c r="B52" s="160">
        <v>6.1</v>
      </c>
      <c r="C52" s="149" t="s">
        <v>13097</v>
      </c>
      <c r="D52" s="161">
        <v>44314</v>
      </c>
      <c r="E52" s="169" t="s">
        <v>15323</v>
      </c>
      <c r="F52" s="169" t="s">
        <v>14913</v>
      </c>
      <c r="G52" s="25"/>
    </row>
    <row r="53" spans="1:7" ht="40">
      <c r="A53" s="298"/>
      <c r="B53" s="160">
        <v>6.2</v>
      </c>
      <c r="C53" s="149" t="s">
        <v>13097</v>
      </c>
      <c r="D53" s="161">
        <v>44678</v>
      </c>
      <c r="E53" s="169" t="s">
        <v>15323</v>
      </c>
      <c r="F53" s="169" t="s">
        <v>15322</v>
      </c>
      <c r="G53" s="25"/>
    </row>
    <row r="54" spans="1:7" ht="40">
      <c r="A54" s="298"/>
      <c r="B54" s="160">
        <v>6.21</v>
      </c>
      <c r="C54" s="149" t="s">
        <v>13097</v>
      </c>
      <c r="D54" s="161">
        <v>44687</v>
      </c>
      <c r="E54" s="169" t="s">
        <v>15331</v>
      </c>
      <c r="F54" s="169" t="s">
        <v>15322</v>
      </c>
      <c r="G54" s="25"/>
    </row>
    <row r="55" spans="1:7" ht="40">
      <c r="A55" s="298"/>
      <c r="B55" s="160">
        <v>6.22</v>
      </c>
      <c r="C55" s="149" t="s">
        <v>13097</v>
      </c>
      <c r="D55" s="275">
        <v>44692</v>
      </c>
      <c r="E55" s="169" t="s">
        <v>15330</v>
      </c>
      <c r="F55" s="169" t="s">
        <v>15322</v>
      </c>
      <c r="G55" s="25"/>
    </row>
    <row r="56" spans="1:7" ht="50">
      <c r="A56" s="298"/>
      <c r="B56" s="202">
        <v>6.3</v>
      </c>
      <c r="C56" s="149" t="s">
        <v>13097</v>
      </c>
      <c r="D56" s="275">
        <v>45051</v>
      </c>
      <c r="E56" s="169" t="s">
        <v>15590</v>
      </c>
      <c r="F56" s="169" t="s">
        <v>15371</v>
      </c>
      <c r="G56" s="25"/>
    </row>
    <row r="57" spans="1:7" ht="40">
      <c r="A57" s="298"/>
      <c r="B57" s="160">
        <v>6.31</v>
      </c>
      <c r="C57" s="149" t="s">
        <v>13097</v>
      </c>
      <c r="D57" s="275">
        <v>45072</v>
      </c>
      <c r="E57" s="169" t="s">
        <v>15592</v>
      </c>
      <c r="F57" s="169" t="s">
        <v>15371</v>
      </c>
      <c r="G57" s="25"/>
    </row>
    <row r="58" spans="1:7" ht="40.65" customHeight="1">
      <c r="A58" s="298"/>
      <c r="B58" s="202">
        <v>6.4</v>
      </c>
      <c r="C58" s="149" t="s">
        <v>13097</v>
      </c>
      <c r="D58" s="275">
        <v>45408</v>
      </c>
      <c r="E58" s="169" t="s">
        <v>15594</v>
      </c>
      <c r="F58" s="169" t="s">
        <v>15593</v>
      </c>
      <c r="G58" s="25"/>
    </row>
    <row r="59" spans="1:7" ht="32.5" customHeight="1">
      <c r="A59" s="298"/>
      <c r="B59" s="202">
        <v>6.5</v>
      </c>
      <c r="C59" s="149" t="s">
        <v>13097</v>
      </c>
      <c r="D59" s="275">
        <v>45772</v>
      </c>
      <c r="E59" s="169" t="s">
        <v>15669</v>
      </c>
      <c r="F59" s="169" t="s">
        <v>15720</v>
      </c>
      <c r="G59" s="25"/>
    </row>
    <row r="60" spans="1:7" ht="14" thickBot="1">
      <c r="A60" s="299"/>
      <c r="B60" s="300" t="str">
        <f ca="1">OFFSET(L!$C$1,MATCH("General"&amp;"Cpy",L!$A:$A,0)-1,SL,,)</f>
        <v>© 2025 Responsible Minerals Initiative. All rights reserved.</v>
      </c>
      <c r="C60" s="300"/>
      <c r="D60" s="300"/>
      <c r="E60" s="300"/>
      <c r="F60" s="30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8F7429-A122-4FFE-B528-1DE2B8D933D5}"/>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7EB946A-4729-4B56-B3EF-CDC0163C333D}"/>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5" zoomScale="80" zoomScaleNormal="8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6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6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6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4"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4" thickBot="1">
      <c r="A33" s="75"/>
      <c r="B33" s="153"/>
      <c r="C33" s="153"/>
      <c r="D33" s="327"/>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0" zoomScaleNormal="60" zoomScalePageLayoutView="70" workbookViewId="0">
      <selection activeCell="AA4" sqref="AA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4"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65" customHeight="1">
      <c r="A3" s="34"/>
      <c r="B3" s="135" t="s">
        <v>2380</v>
      </c>
      <c r="C3" s="15"/>
      <c r="D3" s="37" t="s">
        <v>832</v>
      </c>
      <c r="E3" s="3"/>
      <c r="F3" s="362"/>
      <c r="G3" s="362"/>
      <c r="H3" s="362"/>
      <c r="I3" s="152"/>
      <c r="J3" s="138" t="s">
        <v>15733</v>
      </c>
      <c r="K3" s="36"/>
      <c r="L3" s="100"/>
      <c r="P3" s="45">
        <f>MATCH($D$3,LN,0)</f>
        <v>1</v>
      </c>
    </row>
    <row r="4" spans="1:34" ht="1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430</v>
      </c>
      <c r="P6" s="3"/>
      <c r="Q6" s="3"/>
      <c r="R6" s="3"/>
      <c r="S6" s="3"/>
      <c r="T6" s="3"/>
      <c r="U6" s="3"/>
      <c r="V6" s="3"/>
      <c r="W6" s="3"/>
      <c r="X6" s="3"/>
      <c r="Y6" s="3"/>
      <c r="Z6" s="3"/>
      <c r="AA6" s="3"/>
      <c r="AB6" s="3"/>
      <c r="AC6" s="3"/>
      <c r="AD6" s="3"/>
      <c r="AE6" s="3"/>
      <c r="AF6" s="3"/>
      <c r="AG6" s="3"/>
      <c r="AH6" s="3"/>
    </row>
    <row r="7" spans="1:34" ht="37"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2" t="s">
        <v>15817</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4" t="s">
        <v>481</v>
      </c>
      <c r="E9" s="365"/>
      <c r="F9" s="365"/>
      <c r="G9" s="36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
      <c r="A11" s="38"/>
      <c r="B11" s="369"/>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5"/>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5"/>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5"/>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293" t="s">
        <v>15822</v>
      </c>
      <c r="E15" s="294"/>
      <c r="F15" s="294"/>
      <c r="G15" s="294"/>
      <c r="H15" s="294"/>
      <c r="I15" s="294"/>
      <c r="J15" s="274"/>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295" t="s">
        <v>15823</v>
      </c>
      <c r="E16" s="296"/>
      <c r="F16" s="296"/>
      <c r="G16" s="296"/>
      <c r="H16" s="296"/>
      <c r="I16" s="296"/>
      <c r="J16" s="29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5" t="s">
        <v>15818</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8" t="s">
        <v>15819</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5"/>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0" t="s">
        <v>15820</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8"/>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3">
        <v>45877</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31" t="s">
        <v>476</v>
      </c>
      <c r="E26" s="332"/>
      <c r="F26" s="12"/>
      <c r="G26" s="339"/>
      <c r="H26" s="340"/>
      <c r="I26" s="340"/>
      <c r="J26" s="341"/>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1" t="s">
        <v>475</v>
      </c>
      <c r="E27" s="332"/>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1" t="s">
        <v>475</v>
      </c>
      <c r="E28" s="332"/>
      <c r="F28" s="12"/>
      <c r="G28" s="339"/>
      <c r="H28" s="340"/>
      <c r="I28" s="340"/>
      <c r="J28" s="34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31" t="s">
        <v>476</v>
      </c>
      <c r="E29" s="332"/>
      <c r="F29" s="12"/>
      <c r="G29" s="339"/>
      <c r="H29" s="340"/>
      <c r="I29" s="340"/>
      <c r="J29" s="341"/>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7"/>
      <c r="E32" s="338"/>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1" t="s">
        <v>475</v>
      </c>
      <c r="E33" s="332"/>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1" t="s">
        <v>475</v>
      </c>
      <c r="E34" s="332"/>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31"/>
      <c r="E35" s="332"/>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9"/>
      <c r="I37" s="379"/>
      <c r="J37" s="37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31"/>
      <c r="E38" s="332"/>
      <c r="F38" s="47"/>
      <c r="G38" s="339"/>
      <c r="H38" s="340"/>
      <c r="I38" s="340"/>
      <c r="J38" s="341"/>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1" t="s">
        <v>476</v>
      </c>
      <c r="E39" s="332"/>
      <c r="F39" s="47"/>
      <c r="G39" s="339"/>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1" t="s">
        <v>476</v>
      </c>
      <c r="E40" s="332"/>
      <c r="F40" s="47"/>
      <c r="G40" s="339"/>
      <c r="H40" s="340"/>
      <c r="I40" s="340"/>
      <c r="J40" s="34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31"/>
      <c r="E41" s="332"/>
      <c r="F41" s="47"/>
      <c r="G41" s="339"/>
      <c r="H41" s="340"/>
      <c r="I41" s="340"/>
      <c r="J41" s="341"/>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1"/>
      <c r="E44" s="332"/>
      <c r="F44" s="47"/>
      <c r="G44" s="339"/>
      <c r="H44" s="340"/>
      <c r="I44" s="340"/>
      <c r="J44" s="341"/>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1" t="s">
        <v>476</v>
      </c>
      <c r="E45" s="332"/>
      <c r="F45" s="47"/>
      <c r="G45" s="339"/>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1" t="s">
        <v>476</v>
      </c>
      <c r="E46" s="332"/>
      <c r="F46" s="47"/>
      <c r="G46" s="339"/>
      <c r="H46" s="340"/>
      <c r="I46" s="340"/>
      <c r="J46" s="34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1"/>
      <c r="E47" s="332"/>
      <c r="F47" s="47"/>
      <c r="G47" s="339"/>
      <c r="H47" s="340"/>
      <c r="I47" s="340"/>
      <c r="J47" s="341"/>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31"/>
      <c r="E50" s="332"/>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1" t="s">
        <v>476</v>
      </c>
      <c r="E51" s="332"/>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1" t="s">
        <v>476</v>
      </c>
      <c r="E52" s="332"/>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31"/>
      <c r="E53" s="332"/>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73"/>
      <c r="E56" s="374"/>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3" t="s">
        <v>15821</v>
      </c>
      <c r="E57" s="374"/>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3" t="s">
        <v>15821</v>
      </c>
      <c r="E58" s="374"/>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73"/>
      <c r="E59" s="374"/>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78"/>
      <c r="I61" s="378"/>
      <c r="J61" s="378"/>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7"/>
      <c r="E62" s="338"/>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1" t="s">
        <v>475</v>
      </c>
      <c r="E63" s="332"/>
      <c r="F63" s="47"/>
      <c r="G63" s="339"/>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1" t="s">
        <v>475</v>
      </c>
      <c r="E64" s="332"/>
      <c r="F64" s="47"/>
      <c r="G64" s="339"/>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31"/>
      <c r="E65" s="332"/>
      <c r="F65" s="47"/>
      <c r="G65" s="339"/>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8" t="str">
        <f>IF(Q75="(*)","Click here to enter smelter names","")</f>
        <v/>
      </c>
      <c r="I67" s="378"/>
      <c r="J67" s="378"/>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31"/>
      <c r="E68" s="332"/>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1" t="s">
        <v>475</v>
      </c>
      <c r="E69" s="332"/>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1" t="s">
        <v>475</v>
      </c>
      <c r="E70" s="332"/>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31"/>
      <c r="E71" s="332"/>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Answer the Following Questions at a Company Level</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9"/>
      <c r="H75" s="340"/>
      <c r="I75" s="340"/>
      <c r="J75" s="341"/>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6"/>
      <c r="H76" s="386"/>
      <c r="I76" s="386"/>
      <c r="J76" s="386"/>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476</v>
      </c>
      <c r="E77" s="332"/>
      <c r="F77" s="57"/>
      <c r="G77" s="343"/>
      <c r="H77" s="344"/>
      <c r="I77" s="344"/>
      <c r="J77" s="345"/>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475</v>
      </c>
      <c r="E79" s="332"/>
      <c r="F79" s="57"/>
      <c r="G79" s="339"/>
      <c r="H79" s="340"/>
      <c r="I79" s="340"/>
      <c r="J79" s="341"/>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9"/>
      <c r="H81" s="340"/>
      <c r="I81" s="340"/>
      <c r="J81" s="341"/>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9"/>
      <c r="H83" s="340"/>
      <c r="I83" s="340"/>
      <c r="J83" s="34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65" customHeight="1">
      <c r="A85" s="41"/>
      <c r="B85" s="56" t="str">
        <f ca="1">OFFSET(L!$C$1,MATCH("Declaration"&amp;ADDRESS(ROW(),COLUMN(),4),L!$A:$A,0)-1,SL,,)&amp;$Q$37</f>
        <v>F. Do you review due diligence information received from your suppliers against your company’s expectations? (*)</v>
      </c>
      <c r="C85" s="57"/>
      <c r="D85" s="384" t="s">
        <v>475</v>
      </c>
      <c r="E85" s="385"/>
      <c r="F85" s="57"/>
      <c r="G85" s="339"/>
      <c r="H85" s="340"/>
      <c r="I85" s="340"/>
      <c r="J85" s="341"/>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6"/>
      <c r="H86" s="386"/>
      <c r="I86" s="386"/>
      <c r="J86" s="386"/>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1" t="s">
        <v>475</v>
      </c>
      <c r="E87" s="332"/>
      <c r="F87" s="57"/>
      <c r="G87" s="339"/>
      <c r="H87" s="340"/>
      <c r="I87" s="340"/>
      <c r="J87" s="341"/>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7"/>
      <c r="H88" s="387"/>
      <c r="I88" s="387"/>
      <c r="J88" s="38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476</v>
      </c>
      <c r="E89" s="332"/>
      <c r="F89" s="57"/>
      <c r="G89" s="339"/>
      <c r="H89" s="340"/>
      <c r="I89" s="340"/>
      <c r="J89" s="34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3" t="str">
        <f>IF(OR($D$8="",$I$3=""),"","Click here to check required fields completion")</f>
        <v/>
      </c>
      <c r="C90" s="383"/>
      <c r="D90" s="383"/>
      <c r="E90" s="383"/>
      <c r="F90" s="383"/>
      <c r="G90" s="383"/>
      <c r="H90" s="383"/>
      <c r="I90" s="383"/>
      <c r="J90" s="383"/>
      <c r="K90" s="36"/>
      <c r="L90" s="100"/>
      <c r="P90" s="3"/>
      <c r="Q90" s="3"/>
      <c r="R90" s="3"/>
      <c r="S90" s="3"/>
      <c r="T90" s="3"/>
      <c r="U90" s="3"/>
      <c r="V90" s="3"/>
      <c r="W90" s="3"/>
      <c r="X90" s="3"/>
      <c r="Y90" s="3"/>
      <c r="Z90" s="3"/>
      <c r="AA90" s="3"/>
      <c r="AB90" s="3"/>
      <c r="AC90" s="3"/>
      <c r="AD90" s="3"/>
      <c r="AE90" s="3"/>
      <c r="AF90" s="3"/>
      <c r="AG90" s="3"/>
      <c r="AH90" s="3"/>
    </row>
    <row r="91" spans="1:34" ht="15.5" thickBot="1">
      <c r="A91" s="381" t="str">
        <f ca="1">OFFSET(L!$C$1,MATCH("General"&amp;"Cpy",L!$A:$A,0)-1,SL,,)</f>
        <v>© 2025 Responsible Minerals Initiative. All rights reserved.</v>
      </c>
      <c r="B91" s="382"/>
      <c r="C91" s="382"/>
      <c r="D91" s="382"/>
      <c r="E91" s="382"/>
      <c r="F91" s="382"/>
      <c r="G91" s="382"/>
      <c r="H91" s="382"/>
      <c r="I91" s="382"/>
      <c r="J91" s="382"/>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65" hidden="1" customHeight="1">
      <c r="B96" s="56" t="s">
        <v>475</v>
      </c>
      <c r="D96" s="282" t="str">
        <f>IF(AND(OR($D$26="Yes",$D$26=""),OR($D$32="Yes",$D$32="")),"Yes","")</f>
        <v/>
      </c>
      <c r="E96" s="282" t="str">
        <f>IF(AND(OR($D$26="Yes",$D$26=""),OR($D$32="Yes",$D$32="")),"100%","")</f>
        <v/>
      </c>
      <c r="G96" s="282" t="str">
        <f>IF(OR($D$26="Yes",$D$26=""),"Yes","")</f>
        <v/>
      </c>
    </row>
    <row r="97" spans="2:7" ht="13.6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2">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B6:J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64135D83-64E2-49B8-8A69-6668C0BA5D3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475</v>
      </c>
    </row>
    <row r="3" spans="1:34" s="221" customFormat="1" ht="177"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2025 Responsible Minerals Initiative. All rights reserved.</v>
      </c>
      <c r="H3" s="395"/>
      <c r="I3" s="396"/>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
        <v>1099</v>
      </c>
      <c r="C5" s="186" t="s">
        <v>37</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413</v>
      </c>
      <c r="X5" s="227">
        <f t="shared" ref="X5" ca="1" si="0">IF(AND(C5="Smelter not listed",OR(LEN(D5)=0,LEN(E5)=0)),1,0)</f>
        <v>0</v>
      </c>
      <c r="AB5" s="228" t="str">
        <f t="shared" ref="AB5" si="1">B5&amp;C5</f>
        <v>TinChina Yunnan Tin Co Ltd.</v>
      </c>
    </row>
    <row r="6" spans="1:34" s="227" customFormat="1" ht="20" customHeight="1">
      <c r="A6" s="262"/>
      <c r="B6" s="182" t="s">
        <v>1099</v>
      </c>
      <c r="C6" s="186" t="s">
        <v>2120</v>
      </c>
      <c r="D6" s="230"/>
      <c r="E6" s="182" t="str">
        <f ca="1">IF(ISERROR($V6),"",OFFSET('Smelter Look-up'!$D$4,$V6-4,0)&amp;"")</f>
        <v>CHINA</v>
      </c>
      <c r="F6" s="182" t="str">
        <f ca="1">IF(ISERROR($V6),"",OFFSET('Smelter Look-up'!$E$4,$V6-4,0))</f>
        <v>CID002158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Yunnan Chengfeng Non-ferrous Metals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539</v>
      </c>
      <c r="X6" s="227">
        <f t="shared" ref="X6:X37" ca="1" si="3">IF(AND(C6="Smelter not listed",OR(LEN(D6)=0,LEN(E6)=0)),1,0)</f>
        <v>0</v>
      </c>
      <c r="AB6" s="228" t="str">
        <f t="shared" ref="AB6:AB37" si="4">B6&amp;C6</f>
        <v>TinYunnan Chengfeng Non-ferrous Metals Co., Ltd.</v>
      </c>
    </row>
    <row r="7" spans="1:34" s="227" customFormat="1" ht="20" customHeight="1">
      <c r="A7" s="262"/>
      <c r="B7" s="182" t="s">
        <v>1098</v>
      </c>
      <c r="C7" s="186" t="s">
        <v>2114</v>
      </c>
      <c r="D7" s="230"/>
      <c r="E7" s="182" t="str">
        <f ca="1">IF(ISERROR($V7),"",OFFSET('Smelter Look-up'!$D$4,$V7-4,0)&amp;"")</f>
        <v>CHINA</v>
      </c>
      <c r="F7" s="182" t="str">
        <f ca="1">IF(ISERROR($V7),"",OFFSET('Smelter Look-up'!$E$4,$V7-4,0))</f>
        <v>CID001622</v>
      </c>
      <c r="G7" s="182" t="str">
        <f ca="1">IF(C7=$X$4,IF(ISERROR($V7),"Enter smelter details","RMI"),IF(ISERROR($V7),"",OFFSET('Smelter Look-up'!$F$4,$V7-4,0)))</f>
        <v>RMI</v>
      </c>
      <c r="H7" s="183">
        <f ca="1">IF(ISERROR($V7),"",OFFSET('Smelter Look-up'!$G$4,$V7-4,0))</f>
        <v>0</v>
      </c>
      <c r="I7" s="184" t="str">
        <f ca="1">IF(ISERROR($V7),"",OFFSET('Smelter Look-up'!$H$4,$V7-4,0))</f>
        <v>Zhaoyuan</v>
      </c>
      <c r="J7" s="184" t="str">
        <f ca="1">IF(ISERROR($V7),"",OFFSET('Smelter Look-up'!$I$4,$V7-4,0))</f>
        <v>Shandong Sheng</v>
      </c>
      <c r="K7" s="224"/>
      <c r="L7" s="224"/>
      <c r="M7" s="224"/>
      <c r="N7" s="224"/>
      <c r="O7" s="224"/>
      <c r="P7" s="185"/>
      <c r="Q7" s="225"/>
      <c r="R7" s="182" t="str">
        <f ca="1">IF(ISERROR($V7),"",OFFSET('Smelter Look-up'!$C$4,$V7-4,0)&amp;"")</f>
        <v>Shandong Zhaojin Gold &amp; Silver Refinery Co., Ltd.</v>
      </c>
      <c r="S7" s="181" t="str">
        <f t="shared" ca="1" si="2"/>
        <v>CN</v>
      </c>
      <c r="T7" s="181" t="str">
        <f ca="1">IF(B7="","",IF(ISERROR(MATCH($J7,SorP!$B$1:$B$6226,0)),"",INDIRECT("'SorP'!$A$"&amp;MATCH($S7&amp;$J7,SorP!C:C,0))))</f>
        <v>CN-SD</v>
      </c>
      <c r="U7" s="201"/>
      <c r="V7" s="226">
        <f>IF(C7="",NA(),IF(OR(C7="Smelter not listed",C7="Smelter not yet identified"),MATCH($B7&amp;$D7,'Smelter Look-up'!$J:$J,0),MATCH($B7&amp;$C7,'Smelter Look-up'!$J:$J,0)))</f>
        <v>254</v>
      </c>
      <c r="X7" s="227">
        <f t="shared" ca="1" si="3"/>
        <v>0</v>
      </c>
      <c r="AB7" s="228" t="str">
        <f t="shared" si="4"/>
        <v>GoldShandong Zhaojin Gold &amp; Silver Refinery Co., Ltd.</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7F2DB3F-186C-4DBD-9B7D-6C48BA357A06}"/>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4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ELETTRONICA ROSSONI (HK)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Terence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saleseng03@erhk.hk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+852 3563 5480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Dott. Ing. Angelo Eros Rossoni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angelo.rossoni@elettronicarossoni.hk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45877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25"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869</v>
      </c>
      <c r="C4" s="398"/>
      <c r="D4" s="398"/>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401" t="str">
        <f ca="1">OFFSET(L!$C$1,MATCH("General"&amp;"Cpy",L!$A:$A,0)-1,SL,,)</f>
        <v>© 2025 Responsible Minerals Initiative. All rights reserved.</v>
      </c>
      <c r="C2006" s="401"/>
      <c r="D2006" s="401"/>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75"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6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6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6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6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6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6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6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6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2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0">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2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6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8">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4">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6">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6"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Andy Chen</cp:lastModifiedBy>
  <cp:lastPrinted>2015-04-21T20:47:43Z</cp:lastPrinted>
  <dcterms:created xsi:type="dcterms:W3CDTF">2010-06-21T21:00:23Z</dcterms:created>
  <dcterms:modified xsi:type="dcterms:W3CDTF">2025-08-08T07:31:23Z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