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T:\00 - Supplier Documentation\Conflict Minerals (inc. CMRT, EMRT &amp; AMRT)\CMRTs\0 - CMRT6.5\"/>
    </mc:Choice>
  </mc:AlternateContent>
  <xr:revisionPtr revIDLastSave="0" documentId="13_ncr:1_{ABCE4D13-EADD-44AE-9A91-7C353055DF77}"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6785" yWindow="-15720" windowWidth="26715" windowHeight="152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5" i="5" s="1"/>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7" i="5"/>
  <c r="X7" i="5" s="1"/>
  <c r="E8" i="5"/>
  <c r="X8" i="5" s="1"/>
  <c r="V9" i="5"/>
  <c r="E9" i="5"/>
  <c r="X9" i="5" s="1"/>
  <c r="V10" i="5"/>
  <c r="E10" i="5"/>
  <c r="X10" i="5" s="1"/>
  <c r="V11" i="5"/>
  <c r="E11" i="5"/>
  <c r="V12" i="5"/>
  <c r="E12" i="5"/>
  <c r="V13" i="5"/>
  <c r="E13" i="5"/>
  <c r="X13" i="5" s="1"/>
  <c r="V14" i="5"/>
  <c r="E14" i="5"/>
  <c r="X14" i="5" s="1"/>
  <c r="V15" i="5"/>
  <c r="E15" i="5"/>
  <c r="V16" i="5"/>
  <c r="E16" i="5"/>
  <c r="X16" i="5" s="1"/>
  <c r="V17" i="5"/>
  <c r="E17" i="5"/>
  <c r="X17" i="5" s="1"/>
  <c r="V18" i="5"/>
  <c r="E18" i="5"/>
  <c r="X18" i="5" s="1"/>
  <c r="V19" i="5"/>
  <c r="E19" i="5"/>
  <c r="X19" i="5" s="1"/>
  <c r="V20" i="5"/>
  <c r="E20" i="5"/>
  <c r="V21" i="5"/>
  <c r="E21" i="5"/>
  <c r="X21" i="5" s="1"/>
  <c r="V22" i="5"/>
  <c r="E22" i="5"/>
  <c r="X22" i="5" s="1"/>
  <c r="V23" i="5"/>
  <c r="E23" i="5"/>
  <c r="X23" i="5" s="1"/>
  <c r="V24" i="5"/>
  <c r="E24" i="5"/>
  <c r="X24" i="5" s="1"/>
  <c r="V25" i="5"/>
  <c r="E25" i="5"/>
  <c r="X25" i="5" s="1"/>
  <c r="V26" i="5"/>
  <c r="E26" i="5"/>
  <c r="X26" i="5" s="1"/>
  <c r="V27" i="5"/>
  <c r="E27" i="5"/>
  <c r="V28" i="5"/>
  <c r="E28" i="5"/>
  <c r="X28" i="5" s="1"/>
  <c r="V29" i="5"/>
  <c r="E29" i="5"/>
  <c r="X29" i="5" s="1"/>
  <c r="V30" i="5"/>
  <c r="E30" i="5"/>
  <c r="X30" i="5" s="1"/>
  <c r="V31" i="5"/>
  <c r="E31" i="5"/>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V44" i="5"/>
  <c r="E44" i="5"/>
  <c r="V45" i="5"/>
  <c r="E45" i="5"/>
  <c r="X45" i="5" s="1"/>
  <c r="V46" i="5"/>
  <c r="E46" i="5"/>
  <c r="X46" i="5" s="1"/>
  <c r="V47" i="5"/>
  <c r="E47" i="5"/>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V60" i="5"/>
  <c r="E60" i="5"/>
  <c r="X60" i="5" s="1"/>
  <c r="V61" i="5"/>
  <c r="E61" i="5"/>
  <c r="X61" i="5" s="1"/>
  <c r="V62" i="5"/>
  <c r="E62" i="5"/>
  <c r="X62" i="5" s="1"/>
  <c r="V63" i="5"/>
  <c r="E63" i="5"/>
  <c r="X63" i="5" s="1"/>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X75" i="5" s="1"/>
  <c r="V76" i="5"/>
  <c r="E76" i="5"/>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V93" i="5"/>
  <c r="E93" i="5"/>
  <c r="X93" i="5" s="1"/>
  <c r="V94" i="5"/>
  <c r="E94" i="5"/>
  <c r="X94" i="5" s="1"/>
  <c r="V95" i="5"/>
  <c r="E95" i="5"/>
  <c r="X95" i="5" s="1"/>
  <c r="V96" i="5"/>
  <c r="E96" i="5"/>
  <c r="V97" i="5"/>
  <c r="E97" i="5"/>
  <c r="X97" i="5" s="1"/>
  <c r="V98" i="5"/>
  <c r="E98" i="5"/>
  <c r="X98" i="5" s="1"/>
  <c r="V99" i="5"/>
  <c r="E99" i="5"/>
  <c r="V100" i="5"/>
  <c r="E100" i="5"/>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V112" i="5"/>
  <c r="E112" i="5"/>
  <c r="V113" i="5"/>
  <c r="E113" i="5"/>
  <c r="X113" i="5" s="1"/>
  <c r="V114" i="5"/>
  <c r="E114" i="5"/>
  <c r="X114" i="5" s="1"/>
  <c r="V115" i="5"/>
  <c r="E115" i="5"/>
  <c r="V116" i="5"/>
  <c r="E116" i="5"/>
  <c r="V117" i="5"/>
  <c r="E117" i="5"/>
  <c r="X117" i="5" s="1"/>
  <c r="V118" i="5"/>
  <c r="E118" i="5"/>
  <c r="X118" i="5" s="1"/>
  <c r="V119" i="5"/>
  <c r="E119" i="5"/>
  <c r="X119" i="5" s="1"/>
  <c r="V120" i="5"/>
  <c r="E120" i="5"/>
  <c r="V121" i="5"/>
  <c r="E121" i="5"/>
  <c r="X121" i="5" s="1"/>
  <c r="V122" i="5"/>
  <c r="E122" i="5"/>
  <c r="X122" i="5" s="1"/>
  <c r="V123" i="5"/>
  <c r="E123" i="5"/>
  <c r="X123" i="5" s="1"/>
  <c r="V124" i="5"/>
  <c r="E124" i="5"/>
  <c r="X124" i="5" s="1"/>
  <c r="V125" i="5"/>
  <c r="E125" i="5"/>
  <c r="X125" i="5" s="1"/>
  <c r="V126" i="5"/>
  <c r="E126" i="5"/>
  <c r="X126" i="5" s="1"/>
  <c r="V127" i="5"/>
  <c r="E127" i="5"/>
  <c r="X127" i="5" s="1"/>
  <c r="V128" i="5"/>
  <c r="E128" i="5"/>
  <c r="V129" i="5"/>
  <c r="E129" i="5"/>
  <c r="X129" i="5" s="1"/>
  <c r="V130" i="5"/>
  <c r="E130" i="5"/>
  <c r="X130" i="5" s="1"/>
  <c r="V131" i="5"/>
  <c r="E131" i="5"/>
  <c r="X131" i="5" s="1"/>
  <c r="V132" i="5"/>
  <c r="E132" i="5"/>
  <c r="V133" i="5"/>
  <c r="E133" i="5"/>
  <c r="X133" i="5" s="1"/>
  <c r="V134" i="5"/>
  <c r="E134" i="5"/>
  <c r="X134" i="5" s="1"/>
  <c r="V135" i="5"/>
  <c r="E135" i="5"/>
  <c r="V136" i="5"/>
  <c r="E136" i="5"/>
  <c r="X136" i="5" s="1"/>
  <c r="V137" i="5"/>
  <c r="E137" i="5"/>
  <c r="X137" i="5" s="1"/>
  <c r="V138" i="5"/>
  <c r="E138" i="5"/>
  <c r="X138" i="5" s="1"/>
  <c r="V139" i="5"/>
  <c r="E139" i="5"/>
  <c r="X139" i="5" s="1"/>
  <c r="V140" i="5"/>
  <c r="E140" i="5"/>
  <c r="V141" i="5"/>
  <c r="E141" i="5"/>
  <c r="X141" i="5" s="1"/>
  <c r="V142" i="5"/>
  <c r="E142" i="5"/>
  <c r="X142" i="5" s="1"/>
  <c r="V143" i="5"/>
  <c r="E143" i="5"/>
  <c r="V144" i="5"/>
  <c r="E144" i="5"/>
  <c r="V145" i="5"/>
  <c r="E145" i="5"/>
  <c r="X145" i="5" s="1"/>
  <c r="V146" i="5"/>
  <c r="E146" i="5"/>
  <c r="X146" i="5" s="1"/>
  <c r="V147" i="5"/>
  <c r="E147" i="5"/>
  <c r="X147" i="5" s="1"/>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V169" i="5"/>
  <c r="E169" i="5"/>
  <c r="X169" i="5" s="1"/>
  <c r="V170" i="5"/>
  <c r="E170" i="5"/>
  <c r="X170" i="5" s="1"/>
  <c r="V171" i="5"/>
  <c r="E171" i="5"/>
  <c r="X171" i="5" s="1"/>
  <c r="V172" i="5"/>
  <c r="E172" i="5"/>
  <c r="V173" i="5"/>
  <c r="E173" i="5"/>
  <c r="X173" i="5" s="1"/>
  <c r="V174" i="5"/>
  <c r="E174" i="5"/>
  <c r="X174" i="5" s="1"/>
  <c r="V175" i="5"/>
  <c r="E175" i="5"/>
  <c r="X175" i="5" s="1"/>
  <c r="V176" i="5"/>
  <c r="E176" i="5"/>
  <c r="X176" i="5" s="1"/>
  <c r="V177" i="5"/>
  <c r="E177" i="5"/>
  <c r="X177" i="5" s="1"/>
  <c r="V178" i="5"/>
  <c r="E178" i="5"/>
  <c r="X178" i="5" s="1"/>
  <c r="V179" i="5"/>
  <c r="E179" i="5"/>
  <c r="X179" i="5" s="1"/>
  <c r="V180" i="5"/>
  <c r="E180" i="5"/>
  <c r="V181" i="5"/>
  <c r="E181" i="5"/>
  <c r="X181" i="5" s="1"/>
  <c r="V182" i="5"/>
  <c r="E182" i="5"/>
  <c r="X182" i="5" s="1"/>
  <c r="V183" i="5"/>
  <c r="E183" i="5"/>
  <c r="X183" i="5" s="1"/>
  <c r="V184" i="5"/>
  <c r="E184" i="5"/>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V204" i="5"/>
  <c r="E204" i="5"/>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V249" i="5"/>
  <c r="E249" i="5"/>
  <c r="X249" i="5" s="1"/>
  <c r="V250" i="5"/>
  <c r="E250" i="5"/>
  <c r="X250" i="5" s="1"/>
  <c r="V251" i="5"/>
  <c r="E251" i="5"/>
  <c r="V252" i="5"/>
  <c r="E252" i="5"/>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V265" i="5"/>
  <c r="E265" i="5"/>
  <c r="X265" i="5" s="1"/>
  <c r="V266" i="5"/>
  <c r="E266" i="5"/>
  <c r="X266" i="5" s="1"/>
  <c r="V267" i="5"/>
  <c r="E267" i="5"/>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X277" i="5" s="1"/>
  <c r="V278" i="5"/>
  <c r="E278" i="5"/>
  <c r="X278" i="5" s="1"/>
  <c r="V279" i="5"/>
  <c r="E279" i="5"/>
  <c r="V280" i="5"/>
  <c r="E280" i="5"/>
  <c r="X280" i="5" s="1"/>
  <c r="V281" i="5"/>
  <c r="E281" i="5"/>
  <c r="X281" i="5" s="1"/>
  <c r="V282" i="5"/>
  <c r="E282" i="5"/>
  <c r="X282" i="5" s="1"/>
  <c r="V283" i="5"/>
  <c r="E283" i="5"/>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V317" i="5"/>
  <c r="E317" i="5"/>
  <c r="X317" i="5" s="1"/>
  <c r="V318" i="5"/>
  <c r="E318" i="5"/>
  <c r="X318" i="5" s="1"/>
  <c r="V319" i="5"/>
  <c r="E319" i="5"/>
  <c r="V320" i="5"/>
  <c r="E320" i="5"/>
  <c r="V321" i="5"/>
  <c r="E321" i="5"/>
  <c r="X321" i="5" s="1"/>
  <c r="V322" i="5"/>
  <c r="E322" i="5"/>
  <c r="X322" i="5" s="1"/>
  <c r="V323" i="5"/>
  <c r="E323" i="5"/>
  <c r="V324" i="5"/>
  <c r="E324" i="5"/>
  <c r="X324" i="5" s="1"/>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V353" i="5"/>
  <c r="E353" i="5"/>
  <c r="X353" i="5" s="1"/>
  <c r="V354" i="5"/>
  <c r="E354" i="5"/>
  <c r="X354" i="5" s="1"/>
  <c r="V355" i="5"/>
  <c r="E355" i="5"/>
  <c r="V356" i="5"/>
  <c r="E356" i="5"/>
  <c r="X356" i="5" s="1"/>
  <c r="V357" i="5"/>
  <c r="E357" i="5"/>
  <c r="X357" i="5" s="1"/>
  <c r="V358" i="5"/>
  <c r="E358" i="5"/>
  <c r="X358" i="5" s="1"/>
  <c r="V359" i="5"/>
  <c r="E359" i="5"/>
  <c r="V360" i="5"/>
  <c r="E360" i="5"/>
  <c r="V361" i="5"/>
  <c r="E361" i="5"/>
  <c r="X361" i="5" s="1"/>
  <c r="V362" i="5"/>
  <c r="E362" i="5"/>
  <c r="X362" i="5" s="1"/>
  <c r="V363" i="5"/>
  <c r="E363" i="5"/>
  <c r="X363" i="5" s="1"/>
  <c r="V364" i="5"/>
  <c r="E364" i="5"/>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V517" i="5"/>
  <c r="E517" i="5"/>
  <c r="X517" i="5" s="1"/>
  <c r="V518" i="5"/>
  <c r="E518" i="5"/>
  <c r="X518" i="5" s="1"/>
  <c r="V519" i="5"/>
  <c r="E519" i="5"/>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X642" i="5" s="1"/>
  <c r="V643" i="5"/>
  <c r="E643" i="5"/>
  <c r="V644" i="5"/>
  <c r="E644" i="5"/>
  <c r="X644" i="5" s="1"/>
  <c r="V645" i="5"/>
  <c r="E645" i="5"/>
  <c r="X645" i="5" s="1"/>
  <c r="V646" i="5"/>
  <c r="E646" i="5"/>
  <c r="X646" i="5" s="1"/>
  <c r="V647" i="5"/>
  <c r="E647" i="5"/>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X831" i="5" s="1"/>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X869" i="5" s="1"/>
  <c r="V870" i="5"/>
  <c r="E870" i="5"/>
  <c r="X870" i="5" s="1"/>
  <c r="V871" i="5"/>
  <c r="E871" i="5"/>
  <c r="V872" i="5"/>
  <c r="E872" i="5"/>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V1037" i="5"/>
  <c r="E1037" i="5"/>
  <c r="X1037" i="5" s="1"/>
  <c r="V1038" i="5"/>
  <c r="E1038" i="5"/>
  <c r="X1038" i="5" s="1"/>
  <c r="V1039" i="5"/>
  <c r="E1039" i="5"/>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s="1"/>
  <c r="B57" i="6"/>
  <c r="G57" i="6"/>
  <c r="B56" i="6"/>
  <c r="G56" i="6"/>
  <c r="B55" i="6"/>
  <c r="G55" i="6"/>
  <c r="B54" i="6"/>
  <c r="G54" i="6"/>
  <c r="B17" i="6"/>
  <c r="B16" i="6"/>
  <c r="F21" i="6" s="1"/>
  <c r="B15" i="6"/>
  <c r="F20" i="6" s="1"/>
  <c r="B14" i="6"/>
  <c r="G14" i="6"/>
  <c r="H14" i="6"/>
  <c r="H13" i="6"/>
  <c r="B12" i="6"/>
  <c r="G12" i="6" s="1"/>
  <c r="H12" i="6" s="1"/>
  <c r="D12" i="6" s="1"/>
  <c r="B11" i="6"/>
  <c r="G11" i="6" s="1"/>
  <c r="H11" i="6" s="1"/>
  <c r="D11" i="6" s="1"/>
  <c r="G10" i="6"/>
  <c r="H10" i="6" s="1"/>
  <c r="D10" i="6" s="1"/>
  <c r="G9" i="6"/>
  <c r="H9" i="6" s="1"/>
  <c r="D9" i="6" s="1"/>
  <c r="B8" i="6"/>
  <c r="G8" i="6"/>
  <c r="H8" i="6"/>
  <c r="D8" i="6" s="1"/>
  <c r="B7" i="6"/>
  <c r="G7" i="6"/>
  <c r="H7" i="6"/>
  <c r="D7" i="6"/>
  <c r="B6" i="6"/>
  <c r="G6" i="6"/>
  <c r="B5" i="6"/>
  <c r="G5" i="6" s="1"/>
  <c r="H5" i="6" s="1"/>
  <c r="B4" i="6"/>
  <c r="G4" i="6"/>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B46" i="4" s="1"/>
  <c r="A31" i="6" s="1"/>
  <c r="P45" i="4"/>
  <c r="B45" i="4" s="1"/>
  <c r="A30" i="6" s="1"/>
  <c r="P44" i="4"/>
  <c r="P43" i="4"/>
  <c r="Q43" i="4" s="1"/>
  <c r="P41" i="4"/>
  <c r="P40" i="4"/>
  <c r="B40" i="4" s="1"/>
  <c r="B64" i="4" s="1"/>
  <c r="A46" i="6" s="1"/>
  <c r="P39" i="4"/>
  <c r="B39" i="4" s="1"/>
  <c r="B69" i="4" s="1"/>
  <c r="A50" i="6" s="1"/>
  <c r="P38" i="4"/>
  <c r="P37" i="4"/>
  <c r="Q37" i="4" s="1"/>
  <c r="B77" i="4" s="1"/>
  <c r="A55" i="6"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X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X1427"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X1871"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X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G20" i="6" s="1"/>
  <c r="H20" i="6" s="1"/>
  <c r="D2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26" i="6" s="1"/>
  <c r="G26" i="6" s="1"/>
  <c r="G16" i="6"/>
  <c r="H16" i="6" s="1"/>
  <c r="D16"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G67" i="4" s="1"/>
  <c r="B44" i="4"/>
  <c r="A29" i="6" s="1"/>
  <c r="A4" i="5"/>
  <c r="I4" i="5"/>
  <c r="I14" i="6"/>
  <c r="I15" i="6"/>
  <c r="C15" i="6" s="1"/>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520" i="5"/>
  <c r="X347" i="5"/>
  <c r="S598" i="5"/>
  <c r="X504" i="5"/>
  <c r="X503" i="5"/>
  <c r="X323" i="5"/>
  <c r="X360" i="5"/>
  <c r="X483" i="5"/>
  <c r="X555" i="5"/>
  <c r="X535" i="5"/>
  <c r="X387" i="5"/>
  <c r="X559" i="5"/>
  <c r="S532" i="5"/>
  <c r="S356" i="5"/>
  <c r="X20" i="5"/>
  <c r="S343" i="5"/>
  <c r="X331" i="5"/>
  <c r="X451" i="5"/>
  <c r="X335" i="5"/>
  <c r="X315" i="5"/>
  <c r="S315" i="5"/>
  <c r="X96" i="5"/>
  <c r="X327" i="5"/>
  <c r="X311" i="5"/>
  <c r="S357" i="5"/>
  <c r="X383" i="5"/>
  <c r="S383" i="5"/>
  <c r="X92" i="5"/>
  <c r="X76" i="5"/>
  <c r="X44"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X1900"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X852"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s="1"/>
  <c r="B42" i="6"/>
  <c r="G42" i="6"/>
  <c r="B35" i="6"/>
  <c r="G35" i="6" s="1"/>
  <c r="B39" i="6"/>
  <c r="G39" i="6"/>
  <c r="F24" i="6"/>
  <c r="B44" i="6"/>
  <c r="G44" i="6"/>
  <c r="B49" i="6"/>
  <c r="G49" i="6" s="1"/>
  <c r="B34" i="6"/>
  <c r="G34" i="6"/>
  <c r="H34" i="6" s="1"/>
  <c r="D34" i="6" s="1"/>
  <c r="B29" i="6"/>
  <c r="G29" i="6"/>
  <c r="B24" i="6"/>
  <c r="G24" i="6"/>
  <c r="H24" i="6" s="1"/>
  <c r="D24" i="6" s="1"/>
  <c r="G19" i="6"/>
  <c r="H19" i="6" s="1"/>
  <c r="K65" i="6" s="1"/>
  <c r="F2426" i="5"/>
  <c r="R2426" i="5"/>
  <c r="J2426" i="5"/>
  <c r="I2426" i="5"/>
  <c r="H2426" i="5"/>
  <c r="F2446" i="5"/>
  <c r="H2446" i="5"/>
  <c r="J2446" i="5"/>
  <c r="I2446" i="5"/>
  <c r="R2446" i="5"/>
  <c r="B47" i="6"/>
  <c r="G47" i="6"/>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D17" i="6"/>
  <c r="H2439" i="5"/>
  <c r="F2439" i="5"/>
  <c r="X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X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X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H39" i="6" s="1"/>
  <c r="D39" i="6" s="1"/>
  <c r="F65" i="6"/>
  <c r="C2" i="6" s="1"/>
  <c r="F49" i="6"/>
  <c r="F29" i="6"/>
  <c r="H29" i="6"/>
  <c r="D29" i="6" s="1"/>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140" i="5"/>
  <c r="X611" i="5"/>
  <c r="S611" i="5"/>
  <c r="S601" i="5"/>
  <c r="X467" i="5"/>
  <c r="X427" i="5"/>
  <c r="X287" i="5"/>
  <c r="X407" i="5"/>
  <c r="X180" i="5"/>
  <c r="X375" i="5"/>
  <c r="X264" i="5"/>
  <c r="X276" i="5"/>
  <c r="X567" i="5"/>
  <c r="X151" i="5"/>
  <c r="X596" i="5"/>
  <c r="X91" i="5"/>
  <c r="X103" i="5"/>
  <c r="X320" i="5"/>
  <c r="X339" i="5"/>
  <c r="X359" i="5"/>
  <c r="X328" i="5"/>
  <c r="X591" i="5"/>
  <c r="X204" i="5"/>
  <c r="X595" i="5"/>
  <c r="X411" i="5"/>
  <c r="X439" i="5"/>
  <c r="S600" i="5"/>
  <c r="X447" i="5"/>
  <c r="X251" i="5"/>
  <c r="X423" i="5"/>
  <c r="X191" i="5"/>
  <c r="X243" i="5"/>
  <c r="X403" i="5"/>
  <c r="X112" i="5"/>
  <c r="X168" i="5"/>
  <c r="X316" i="5"/>
  <c r="X144" i="5"/>
  <c r="S382" i="5"/>
  <c r="X367" i="5"/>
  <c r="X475" i="5"/>
  <c r="X116" i="5"/>
  <c r="X431" i="5"/>
  <c r="X207" i="5"/>
  <c r="X395" i="5"/>
  <c r="X115" i="5"/>
  <c r="S533" i="5"/>
  <c r="X575" i="5"/>
  <c r="X216" i="5"/>
  <c r="X355" i="5"/>
  <c r="S355" i="5"/>
  <c r="X391" i="5"/>
  <c r="S602" i="5"/>
  <c r="X587" i="5"/>
  <c r="X156" i="5"/>
  <c r="X603" i="5"/>
  <c r="S603" i="5"/>
  <c r="X248" i="5"/>
  <c r="X184" i="5"/>
  <c r="X260" i="5"/>
  <c r="X292" i="5"/>
  <c r="S605" i="5"/>
  <c r="X279" i="5"/>
  <c r="X163" i="5"/>
  <c r="X443" i="5"/>
  <c r="X128" i="5"/>
  <c r="X571" i="5"/>
  <c r="X172" i="5"/>
  <c r="X607" i="5"/>
  <c r="S607" i="5"/>
  <c r="X579" i="5"/>
  <c r="X132" i="5"/>
  <c r="X303" i="5"/>
  <c r="X211" i="5"/>
  <c r="X435" i="5"/>
  <c r="X576" i="5"/>
  <c r="X43" i="5"/>
  <c r="X215" i="5"/>
  <c r="X87" i="5"/>
  <c r="S314" i="5"/>
  <c r="X463" i="5"/>
  <c r="X272" i="5"/>
  <c r="X120" i="5"/>
  <c r="X252" i="5"/>
  <c r="X583" i="5"/>
  <c r="X419" i="5"/>
  <c r="X415" i="5"/>
  <c r="X239" i="5"/>
  <c r="X608" i="5"/>
  <c r="X71" i="5"/>
  <c r="AB12" i="5"/>
  <c r="AB9" i="5"/>
  <c r="AB10" i="5"/>
  <c r="AB14" i="5"/>
  <c r="AB17" i="5"/>
  <c r="AB16" i="5"/>
  <c r="AB8" i="5"/>
  <c r="AB13" i="5"/>
  <c r="AB15" i="5"/>
  <c r="AB11" i="5"/>
  <c r="AB7" i="5"/>
  <c r="D19" i="6"/>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2" i="5"/>
  <c r="X11" i="5"/>
  <c r="X15" i="5"/>
  <c r="S17" i="5"/>
  <c r="S12" i="5"/>
  <c r="S16" i="5"/>
  <c r="S15" i="5"/>
  <c r="S13" i="5"/>
  <c r="S14" i="5"/>
  <c r="S10" i="5"/>
  <c r="S11" i="5"/>
  <c r="S8" i="5"/>
  <c r="S9" i="5"/>
  <c r="S7" i="5"/>
  <c r="G64" i="6" a="1"/>
  <c r="B6" i="5" l="1"/>
  <c r="B51" i="6"/>
  <c r="G51" i="6" s="1"/>
  <c r="F26" i="6"/>
  <c r="F67" i="6" s="1"/>
  <c r="B41" i="6"/>
  <c r="G41" i="6" s="1"/>
  <c r="C9" i="6"/>
  <c r="C12" i="6"/>
  <c r="C11" i="6"/>
  <c r="C10" i="6"/>
  <c r="C7" i="6"/>
  <c r="D37" i="4"/>
  <c r="D74" i="4"/>
  <c r="B51" i="4"/>
  <c r="A35" i="6" s="1"/>
  <c r="B5" i="5"/>
  <c r="D61" i="4"/>
  <c r="A14" i="6"/>
  <c r="B25" i="6"/>
  <c r="G25" i="6" s="1"/>
  <c r="F68" i="6"/>
  <c r="F32" i="6"/>
  <c r="H32" i="6" s="1"/>
  <c r="H27" i="6"/>
  <c r="D27" i="6" s="1"/>
  <c r="F52" i="6"/>
  <c r="H52" i="6" s="1"/>
  <c r="D52" i="6" s="1"/>
  <c r="F42" i="6"/>
  <c r="H42" i="6" s="1"/>
  <c r="D42" i="6" s="1"/>
  <c r="F47" i="6"/>
  <c r="H47" i="6" s="1"/>
  <c r="D47" i="6" s="1"/>
  <c r="F37" i="6"/>
  <c r="H37" i="6" s="1"/>
  <c r="C27" i="6"/>
  <c r="C16" i="6"/>
  <c r="C22" i="6"/>
  <c r="C47" i="6"/>
  <c r="B35" i="4"/>
  <c r="A22" i="6" s="1"/>
  <c r="G22" i="6"/>
  <c r="H22" i="6" s="1"/>
  <c r="B37" i="6"/>
  <c r="G37" i="6" s="1"/>
  <c r="B32" i="6"/>
  <c r="G32" i="6" s="1"/>
  <c r="D55" i="4"/>
  <c r="D67" i="4"/>
  <c r="D43" i="4"/>
  <c r="C52" i="6"/>
  <c r="C42" i="6"/>
  <c r="C17" i="6"/>
  <c r="B83" i="4"/>
  <c r="A59" i="6" s="1"/>
  <c r="F36" i="6"/>
  <c r="B36" i="6"/>
  <c r="G36" i="6" s="1"/>
  <c r="B43" i="4"/>
  <c r="A28" i="6" s="1"/>
  <c r="A16" i="6"/>
  <c r="G21" i="6"/>
  <c r="H21" i="6" s="1"/>
  <c r="B59" i="4"/>
  <c r="A42" i="6" s="1"/>
  <c r="B65" i="4"/>
  <c r="A47" i="6" s="1"/>
  <c r="F41" i="6"/>
  <c r="H41" i="6" s="1"/>
  <c r="D31" i="4"/>
  <c r="B31" i="6"/>
  <c r="G31" i="6" s="1"/>
  <c r="B53" i="4"/>
  <c r="A37" i="6" s="1"/>
  <c r="K66" i="6"/>
  <c r="C20" i="6"/>
  <c r="C14" i="6"/>
  <c r="F25" i="6"/>
  <c r="B30" i="6"/>
  <c r="G30" i="6" s="1"/>
  <c r="B45" i="6"/>
  <c r="G45" i="6" s="1"/>
  <c r="B40" i="6"/>
  <c r="G40" i="6" s="1"/>
  <c r="B50" i="6"/>
  <c r="G50" i="6" s="1"/>
  <c r="B2" i="6"/>
  <c r="G43" i="4"/>
  <c r="G55" i="4"/>
  <c r="G49" i="4"/>
  <c r="G37" i="4"/>
  <c r="B79" i="4"/>
  <c r="A57" i="6" s="1"/>
  <c r="B61" i="4"/>
  <c r="A43" i="6" s="1"/>
  <c r="B31" i="4"/>
  <c r="A18" i="6" s="1"/>
  <c r="B87" i="4"/>
  <c r="A62" i="6" s="1"/>
  <c r="B75" i="4"/>
  <c r="A54" i="6" s="1"/>
  <c r="B49" i="4"/>
  <c r="A33" i="6" s="1"/>
  <c r="B55" i="4"/>
  <c r="A38" i="6" s="1"/>
  <c r="B81" i="4"/>
  <c r="A58" i="6" s="1"/>
  <c r="B85" i="4"/>
  <c r="A60" i="6" s="1"/>
  <c r="B67" i="4"/>
  <c r="A48" i="6" s="1"/>
  <c r="B89" i="4"/>
  <c r="A63" i="6" s="1"/>
  <c r="B37" i="4"/>
  <c r="A23" i="6" s="1"/>
  <c r="H49" i="6"/>
  <c r="D49" i="6" s="1"/>
  <c r="C34" i="6"/>
  <c r="C24" i="6"/>
  <c r="C19" i="6"/>
  <c r="C39" i="6"/>
  <c r="C29" i="6"/>
  <c r="C44" i="6"/>
  <c r="C4" i="6"/>
  <c r="D4" i="6"/>
  <c r="A27" i="6"/>
  <c r="B33" i="4"/>
  <c r="A20" i="6" s="1"/>
  <c r="D5" i="6"/>
  <c r="C5" i="6"/>
  <c r="F64" i="6"/>
  <c r="F6" i="6"/>
  <c r="H6" i="6" s="1"/>
  <c r="B50" i="4"/>
  <c r="A34" i="6" s="1"/>
  <c r="B56" i="4"/>
  <c r="A39" i="6" s="1"/>
  <c r="G74" i="4"/>
  <c r="G61" i="4"/>
  <c r="G31" i="4"/>
  <c r="B68" i="4"/>
  <c r="A49" i="6" s="1"/>
  <c r="A24" i="6"/>
  <c r="B63" i="4"/>
  <c r="A45" i="6" s="1"/>
  <c r="A25" i="6"/>
  <c r="B57" i="4"/>
  <c r="A40" i="6" s="1"/>
  <c r="B62" i="4"/>
  <c r="A44" i="6" s="1"/>
  <c r="G64" i="6"/>
  <c r="B58" i="4"/>
  <c r="A41" i="6" s="1"/>
  <c r="B52" i="4"/>
  <c r="A36" i="6" s="1"/>
  <c r="B70" i="4"/>
  <c r="A51" i="6" s="1"/>
  <c r="A26" i="6"/>
  <c r="F69" i="6"/>
  <c r="V6" i="5" l="1"/>
  <c r="AB6" i="5"/>
  <c r="H26" i="6"/>
  <c r="D26" i="6" s="1"/>
  <c r="F46" i="6"/>
  <c r="H46" i="6" s="1"/>
  <c r="F31" i="6"/>
  <c r="H31" i="6" s="1"/>
  <c r="F51" i="6"/>
  <c r="H51" i="6" s="1"/>
  <c r="AB5" i="5"/>
  <c r="G67" i="6"/>
  <c r="H67" i="6" s="1"/>
  <c r="G68" i="6"/>
  <c r="H68" i="6" s="1"/>
  <c r="G66" i="6"/>
  <c r="G65" i="6"/>
  <c r="H65" i="6" s="1"/>
  <c r="D65" i="6" s="1"/>
  <c r="V5" i="5"/>
  <c r="D37" i="6"/>
  <c r="C37" i="6"/>
  <c r="K68" i="6"/>
  <c r="D22" i="6"/>
  <c r="C32" i="6"/>
  <c r="D32" i="6"/>
  <c r="D41" i="6"/>
  <c r="C41" i="6"/>
  <c r="H36" i="6"/>
  <c r="K67" i="6"/>
  <c r="D21" i="6"/>
  <c r="C21" i="6"/>
  <c r="F35" i="6"/>
  <c r="H35" i="6" s="1"/>
  <c r="F50" i="6"/>
  <c r="H50" i="6" s="1"/>
  <c r="F54" i="6"/>
  <c r="F40" i="6"/>
  <c r="H40" i="6" s="1"/>
  <c r="F45" i="6"/>
  <c r="H45" i="6" s="1"/>
  <c r="F66" i="6"/>
  <c r="F30" i="6"/>
  <c r="H30" i="6" s="1"/>
  <c r="H25" i="6"/>
  <c r="C49" i="6"/>
  <c r="D6" i="6"/>
  <c r="C6" i="6"/>
  <c r="B64" i="6"/>
  <c r="H64" i="6"/>
  <c r="C69" i="6"/>
  <c r="J6" i="5" l="1"/>
  <c r="F6" i="5"/>
  <c r="E6" i="5"/>
  <c r="I6" i="5"/>
  <c r="H6" i="5"/>
  <c r="R6" i="5"/>
  <c r="G6" i="5"/>
  <c r="C26" i="6"/>
  <c r="C31" i="6"/>
  <c r="D31" i="6"/>
  <c r="D51" i="6"/>
  <c r="C51" i="6"/>
  <c r="D46" i="6"/>
  <c r="C46" i="6"/>
  <c r="D68" i="6"/>
  <c r="C68" i="6"/>
  <c r="D67" i="6"/>
  <c r="C67" i="6"/>
  <c r="F5" i="5"/>
  <c r="R5" i="5"/>
  <c r="I5" i="5"/>
  <c r="J5" i="5"/>
  <c r="E5" i="5"/>
  <c r="G5" i="5"/>
  <c r="H5" i="5"/>
  <c r="C65" i="6"/>
  <c r="H66" i="6"/>
  <c r="C66" i="6" s="1"/>
  <c r="D36" i="6"/>
  <c r="C36" i="6"/>
  <c r="D25" i="6"/>
  <c r="C25" i="6"/>
  <c r="D40" i="6"/>
  <c r="C40" i="6"/>
  <c r="D35" i="6"/>
  <c r="C35" i="6"/>
  <c r="D30" i="6"/>
  <c r="C30" i="6"/>
  <c r="F63" i="6"/>
  <c r="H63" i="6" s="1"/>
  <c r="F59" i="6"/>
  <c r="H59" i="6" s="1"/>
  <c r="H54" i="6"/>
  <c r="F60" i="6"/>
  <c r="H60" i="6" s="1"/>
  <c r="F57" i="6"/>
  <c r="H57" i="6" s="1"/>
  <c r="F55" i="6"/>
  <c r="F58" i="6"/>
  <c r="H58" i="6" s="1"/>
  <c r="F62" i="6"/>
  <c r="H62" i="6" s="1"/>
  <c r="D45" i="6"/>
  <c r="C45" i="6"/>
  <c r="D50" i="6"/>
  <c r="C50" i="6"/>
  <c r="D64" i="6"/>
  <c r="C64" i="6"/>
  <c r="S5" i="5"/>
  <c r="X6" i="5" l="1"/>
  <c r="D66" i="6"/>
  <c r="X5" i="5"/>
  <c r="G69" i="6" a="1"/>
  <c r="G69" i="6" s="1"/>
  <c r="H69" i="6" s="1"/>
  <c r="D63" i="6"/>
  <c r="C63" i="6"/>
  <c r="C62" i="6"/>
  <c r="D62" i="6"/>
  <c r="C58" i="6"/>
  <c r="D58" i="6"/>
  <c r="H55" i="6"/>
  <c r="F56" i="6"/>
  <c r="H56" i="6" s="1"/>
  <c r="C59" i="6"/>
  <c r="D59" i="6"/>
  <c r="D57" i="6"/>
  <c r="C57" i="6"/>
  <c r="D60" i="6"/>
  <c r="C60" i="6"/>
  <c r="D54" i="6"/>
  <c r="C54" i="6"/>
  <c r="S6" i="5"/>
  <c r="T5" i="5"/>
  <c r="D56" i="6" l="1"/>
  <c r="C56" i="6"/>
  <c r="D55" i="6"/>
  <c r="C55" i="6"/>
  <c r="H70" i="6"/>
  <c r="D2" i="6" s="1"/>
  <c r="T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<sst xmlns="http://schemas.openxmlformats.org/spreadsheetml/2006/main" count="22334" uniqueCount="15825">
  <si>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</si>
  <si>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</si>
  <si>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</si>
  <si>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</si>
  <si>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</si>
  <si>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</si>
  <si>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</si>
  <si>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</si>
  <si>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</si>
  <si>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</si>
  <si>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</si>
  <si>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</si>
  <si>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</si>
  <si>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</si>
  <si>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</si>
  <si>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</si>
  <si>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</si>
  <si>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</si>
  <si>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</si>
  <si>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</si>
  <si>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</si>
  <si>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</si>
  <si>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</si>
  <si>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</si>
  <si>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</si>
  <si>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</si>
  <si>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</si>
  <si>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</si>
  <si>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</si>
  <si>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</si>
  <si>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</si>
  <si>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</si>
  <si>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</si>
  <si>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</si>
  <si>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</si>
  <si>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</si>
  <si>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</si>
  <si>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</si>
  <si>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</si>
  <si>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</si>
  <si>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</si>
  <si>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</si>
  <si>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</si>
  <si>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</si>
  <si>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</si>
  <si>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</si>
  <si>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</si>
  <si>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</si>
  <si>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</si>
  <si>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</si>
  <si>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</si>
  <si>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</si>
  <si>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</si>
  <si>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</si>
  <si>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</si>
  <si>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</si>
  <si>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</si>
  <si>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</si>
  <si>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</si>
  <si>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</si>
  <si>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</si>
  <si>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</si>
  <si>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</si>
  <si>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</si>
  <si>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</si>
  <si>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</si>
  <si>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</si>
  <si>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</si>
  <si>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</si>
  <si>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</si>
  <si>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</si>
  <si>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</si>
  <si>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</si>
  <si>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</si>
  <si>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</si>
  <si>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</si>
  <si>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</si>
  <si>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</si>
  <si>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</si>
  <si>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</si>
  <si>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</si>
  <si>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</si>
  <si>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</si>
  <si>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</si>
  <si>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</si>
  <si>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</si>
  <si>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</si>
  <si>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</si>
  <si>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</si>
  <si>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</si>
  <si>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</si>
  <si>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</si>
  <si>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</si>
  <si>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</si>
  <si>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</si>
  <si>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</si>
  <si>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</si>
  <si>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</si>
  <si>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</si>
  <si>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</si>
  <si>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</si>
  <si>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</si>
  <si>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</si>
  <si>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</si>
  <si>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</si>
  <si>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</si>
  <si>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</si>
  <si>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</si>
  <si>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</si>
  <si>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</si>
  <si>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</si>
  <si>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</si>
  <si>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</si>
  <si>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</si>
  <si>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</si>
  <si>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</si>
  <si>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</si>
  <si>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</si>
  <si>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</si>
  <si>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</si>
  <si>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</si>
  <si>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</si>
  <si>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</si>
  <si>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</si>
  <si>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</si>
  <si>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</si>
  <si>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</si>
  <si>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</si>
  <si>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</si>
  <si>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</si>
  <si>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</si>
  <si>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</si>
  <si>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</si>
  <si>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</si>
  <si>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</si>
  <si>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</si>
  <si>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</si>
  <si>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</si>
  <si>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</si>
  <si>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</si>
  <si>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</si>
  <si>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</si>
  <si>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</si>
  <si>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</si>
  <si>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</si>
  <si>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</si>
  <si>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</si>
  <si>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</si>
  <si>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</si>
  <si>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</si>
  <si>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</si>
  <si>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</si>
  <si>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</si>
  <si>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</si>
  <si>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</si>
  <si>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</si>
  <si>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</si>
  <si>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</si>
  <si>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</si>
  <si>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</si>
  <si>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</si>
  <si>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</si>
  <si>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</si>
  <si>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</si>
  <si>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</si>
  <si>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</si>
  <si>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</si>
  <si>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</si>
  <si>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</si>
  <si>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</si>
  <si>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</si>
  <si>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</si>
  <si>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</si>
  <si>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</si>
  <si>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</si>
  <si>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</si>
  <si>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</si>
  <si>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</si>
  <si>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</si>
  <si>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</si>
  <si>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</si>
  <si>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</si>
  <si>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</si>
  <si>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</si>
  <si>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</si>
  <si>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</si>
  <si>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</si>
  <si>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</si>
  <si>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</si>
  <si>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</si>
  <si>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</si>
  <si>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</si>
  <si>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</si>
  <si>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</si>
  <si>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</si>
  <si>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</si>
  <si>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</si>
  <si>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</si>
  <si>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</si>
  <si>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</si>
  <si>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</si>
  <si>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</si>
  <si>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</si>
  <si>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</si>
  <si>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</si>
  <si>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</si>
  <si>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</si>
  <si>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</si>
  <si>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</si>
  <si>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</si>
  <si>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</si>
  <si>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</si>
  <si>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</si>
  <si>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</si>
  <si>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</si>
  <si>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</si>
  <si>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</si>
  <si>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</si>
  <si>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</si>
  <si>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</si>
  <si>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</si>
  <si>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</si>
  <si>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</si>
  <si>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</si>
  <si>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</si>
  <si>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</si>
  <si>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</si>
  <si>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</si>
  <si>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</si>
  <si>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</si>
  <si>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</si>
  <si>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</si>
  <si>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</si>
  <si>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</si>
  <si>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</si>
  <si>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</si>
  <si>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</si>
  <si>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</si>
  <si>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</si>
  <si>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</si>
  <si>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</si>
  <si>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</si>
  <si>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</si>
  <si>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</si>
  <si>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</si>
  <si>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</si>
  <si>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</si>
  <si>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</si>
  <si>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</si>
  <si>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</si>
  <si>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</si>
  <si>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</si>
  <si>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</si>
  <si>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</si>
  <si>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</si>
  <si>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</si>
  <si>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</si>
  <si>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</si>
  <si>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</si>
  <si>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</si>
  <si>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</si>
  <si>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</si>
  <si>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</si>
  <si>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</si>
  <si>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</si>
  <si>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</si>
  <si>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</si>
  <si>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</si>
  <si>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</si>
  <si>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</si>
  <si>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</si>
  <si>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</si>
  <si>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</si>
  <si>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</si>
  <si>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</si>
  <si>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</si>
  <si>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</si>
  <si>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</si>
  <si>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</si>
  <si>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</si>
  <si>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</si>
  <si>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</si>
  <si>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</si>
  <si>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</si>
  <si>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</si>
  <si>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</si>
  <si>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</si>
  <si>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</si>
  <si>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</si>
  <si>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</si>
  <si>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</si>
  <si>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</si>
  <si>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</si>
  <si>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</si>
  <si>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</si>
  <si>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</si>
  <si>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</si>
  <si>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</si>
  <si>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</si>
  <si>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</si>
  <si>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</si>
  <si>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</si>
  <si>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</si>
  <si>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</si>
  <si>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</si>
  <si>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</si>
  <si>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</si>
  <si>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</si>
  <si>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</si>
  <si>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</si>
  <si>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</si>
  <si>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</si>
  <si>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</si>
  <si>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</si>
  <si>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</si>
  <si>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</si>
  <si>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</si>
  <si>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</si>
  <si>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</si>
  <si>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</si>
  <si>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</si>
  <si>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</si>
  <si>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</si>
  <si>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</si>
  <si>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</si>
  <si>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</si>
  <si>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</si>
  <si>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</si>
  <si>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</si>
  <si>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</si>
  <si>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</si>
  <si>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</si>
  <si>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</si>
  <si>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</si>
  <si>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</si>
  <si>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</si>
  <si>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</si>
  <si>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</si>
  <si>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</si>
  <si>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</si>
  <si>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</si>
  <si>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</si>
  <si>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</si>
  <si>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</si>
  <si>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</si>
  <si>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</si>
  <si>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</si>
  <si>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</si>
  <si>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</si>
  <si>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</si>
  <si>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</si>
  <si>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</si>
  <si>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</si>
  <si>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</si>
  <si>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</si>
  <si>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</si>
  <si>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</si>
  <si>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</si>
  <si>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</si>
  <si>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</si>
  <si>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</si>
  <si>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</si>
  <si>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</si>
  <si>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</si>
  <si>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</si>
  <si>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</si>
  <si>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</si>
  <si>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</si>
  <si>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</si>
  <si>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</si>
  <si>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</si>
  <si>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</si>
  <si>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</si>
  <si>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</si>
  <si>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</si>
  <si>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</si>
  <si>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</si>
  <si>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</si>
  <si>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</si>
  <si>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</si>
  <si>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</si>
  <si>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</si>
  <si>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</si>
  <si>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</si>
  <si>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</si>
  <si>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</si>
  <si>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</si>
  <si>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</si>
  <si>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</si>
  <si>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</si>
  <si>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</si>
  <si>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</si>
  <si>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</si>
  <si>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</si>
  <si>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</si>
  <si>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</si>
  <si>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</si>
  <si>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</si>
  <si>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</si>
  <si>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</si>
  <si>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</si>
  <si>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</si>
  <si>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</si>
  <si>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</si>
  <si>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</si>
  <si>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</si>
  <si>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</si>
  <si>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</si>
  <si>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</si>
  <si>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</si>
  <si>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</si>
  <si>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</si>
  <si>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</si>
  <si>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</si>
  <si>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</si>
  <si>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</si>
  <si>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</si>
  <si>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</si>
  <si>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</si>
  <si>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</si>
  <si>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</si>
  <si>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</si>
  <si>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</si>
  <si>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</si>
  <si>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</si>
  <si>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</si>
  <si>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</si>
  <si>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</si>
  <si>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</si>
  <si>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</si>
  <si>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</si>
  <si>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</si>
  <si>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</si>
  <si>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</si>
  <si>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</si>
  <si>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</si>
  <si>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</si>
  <si>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</si>
  <si>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</si>
  <si>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</si>
  <si>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</si>
  <si>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</si>
  <si>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</si>
  <si>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</si>
  <si>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</si>
  <si>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</si>
  <si>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</si>
  <si>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</si>
  <si>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</si>
  <si>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</si>
  <si>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</si>
  <si>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</si>
  <si>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</si>
  <si>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</si>
  <si>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</si>
  <si>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</si>
  <si>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</si>
  <si>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</si>
  <si>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</si>
  <si>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</si>
  <si>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</si>
  <si>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</si>
  <si>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</si>
  <si>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</si>
  <si>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</si>
  <si>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</si>
  <si>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</si>
  <si>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</si>
  <si>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</si>
  <si>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</si>
  <si>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</si>
  <si>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</si>
  <si>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</si>
  <si>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</si>
  <si>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</si>
  <si>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</si>
  <si>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</si>
  <si>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</si>
  <si>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</si>
  <si>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</si>
  <si>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</si>
  <si>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</si>
  <si>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</si>
  <si>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</si>
  <si>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</si>
  <si>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</si>
  <si>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</si>
  <si>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</si>
  <si>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</si>
  <si>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</si>
  <si>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</si>
  <si>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</si>
  <si>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</si>
  <si>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</si>
  <si>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</si>
  <si>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</si>
  <si>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</si>
  <si>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</si>
  <si>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</si>
  <si>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</si>
  <si>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</si>
  <si>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</si>
  <si>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</si>
  <si>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</si>
  <si>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</si>
  <si>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</si>
  <si>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</si>
  <si>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</si>
  <si>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</si>
  <si>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</si>
  <si>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</si>
  <si>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</si>
  <si>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</si>
  <si>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</si>
  <si>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</si>
  <si>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</si>
  <si>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</si>
  <si>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</si>
  <si>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</si>
  <si>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</si>
  <si>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</si>
  <si>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</si>
  <si>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</si>
  <si>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</si>
  <si>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</si>
  <si>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</si>
  <si>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</si>
  <si>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</si>
  <si>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</si>
  <si>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</si>
  <si>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</si>
  <si>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</si>
  <si>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</si>
  <si>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</si>
  <si>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</si>
  <si>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</si>
  <si>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</si>
  <si>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</si>
  <si>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</si>
  <si>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</si>
  <si>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</si>
  <si>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</si>
  <si>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</si>
  <si>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</si>
  <si>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</si>
  <si>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</si>
  <si>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</si>
  <si>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</si>
  <si>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</si>
  <si>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</si>
  <si>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</si>
  <si>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</si>
  <si>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</si>
  <si>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</si>
  <si>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</si>
  <si>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</si>
  <si>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</si>
  <si>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</si>
  <si>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</si>
  <si>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</si>
  <si>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</si>
  <si>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</si>
  <si>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</si>
  <si>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</si>
  <si>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</si>
  <si>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</si>
  <si>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</si>
  <si>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</si>
  <si>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</si>
  <si>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</si>
  <si>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</si>
  <si>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</si>
  <si>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</si>
  <si>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</si>
  <si>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</si>
  <si>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</si>
  <si>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</si>
  <si>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</si>
  <si>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</si>
  <si>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</si>
  <si>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</si>
  <si>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</si>
  <si>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</si>
  <si>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</si>
  <si>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</si>
  <si>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</si>
  <si>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</si>
  <si>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</si>
  <si>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</si>
  <si>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</si>
  <si>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</si>
  <si>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</si>
  <si>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</si>
  <si>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</si>
  <si>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</si>
  <si>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</si>
  <si>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</si>
  <si>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</si>
  <si>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</si>
  <si>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</si>
  <si>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</si>
  <si>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</si>
  <si>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</si>
  <si>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</si>
  <si>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</si>
  <si>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</si>
  <si>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</si>
  <si>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</si>
  <si>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</si>
  <si>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</si>
  <si>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</si>
  <si>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</si>
  <si>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</si>
  <si>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</si>
  <si>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</si>
  <si>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</si>
  <si>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</si>
  <si>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</si>
  <si>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</si>
  <si>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</si>
  <si>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</si>
  <si>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</si>
  <si>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</si>
  <si>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</si>
  <si>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</si>
  <si>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</si>
  <si>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</si>
  <si>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</si>
  <si>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</si>
  <si>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</si>
  <si>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</si>
  <si>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</si>
  <si>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</si>
  <si>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</si>
  <si>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</si>
  <si>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</si>
  <si>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</si>
  <si>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</si>
  <si>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</si>
  <si>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</si>
  <si>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</si>
  <si>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</si>
  <si>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</si>
  <si>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</si>
  <si>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</si>
  <si>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</si>
  <si>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</si>
  <si>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</si>
  <si>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</si>
  <si>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</si>
  <si>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</si>
  <si>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</si>
  <si>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</si>
  <si>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</si>
  <si>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</si>
  <si>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</si>
  <si>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</si>
  <si>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</si>
  <si>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</si>
  <si>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</si>
  <si>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</si>
  <si>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</si>
  <si>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</si>
  <si>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</si>
  <si>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</si>
  <si>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</si>
  <si>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</si>
  <si>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</si>
  <si>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</si>
  <si>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</si>
  <si>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</si>
  <si>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</si>
  <si>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</si>
  <si>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</si>
  <si>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</si>
  <si>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</si>
  <si>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</si>
  <si>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</si>
  <si>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</si>
  <si>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</si>
  <si>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</si>
  <si>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</si>
  <si>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</si>
  <si>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</si>
  <si>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</si>
  <si>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</si>
  <si>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</si>
  <si>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</si>
  <si>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</si>
  <si>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</si>
  <si>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</si>
  <si>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</si>
  <si>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</si>
  <si>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</si>
  <si>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</si>
  <si>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</si>
  <si>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</si>
  <si>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</si>
  <si>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</si>
  <si>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</si>
  <si>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</si>
  <si>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</si>
  <si>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</si>
  <si>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</si>
  <si>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</si>
  <si>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</si>
  <si>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</si>
  <si>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</si>
  <si>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</si>
  <si>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</si>
  <si>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</si>
  <si>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</si>
  <si>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</si>
  <si>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</si>
  <si>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</si>
  <si>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</si>
  <si>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</si>
  <si>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</si>
  <si>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</si>
  <si>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</si>
  <si>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</si>
  <si>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</si>
  <si>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</si>
  <si>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</si>
  <si>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</si>
  <si>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</si>
  <si>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</si>
  <si>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</si>
  <si>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</si>
  <si>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</si>
  <si>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</si>
  <si>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</si>
  <si>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</si>
  <si>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</si>
  <si>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</si>
  <si>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</si>
  <si>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</si>
  <si>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</si>
  <si>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</si>
  <si>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</si>
  <si>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</si>
  <si>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</si>
  <si>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</si>
  <si>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</si>
  <si>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</si>
  <si>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</si>
  <si>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</si>
  <si>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</si>
  <si>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</si>
  <si>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</si>
  <si>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</si>
  <si>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</si>
  <si>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</si>
  <si>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</si>
  <si>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</si>
  <si>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</si>
  <si>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</si>
  <si>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</si>
  <si>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</si>
  <si>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</si>
  <si>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</si>
  <si>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</si>
  <si>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</si>
  <si>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</si>
  <si>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</si>
  <si>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</si>
  <si>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</si>
  <si>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</si>
  <si>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</si>
  <si>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</si>
  <si>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</si>
  <si>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</si>
  <si>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</si>
  <si>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</si>
  <si>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</si>
  <si>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</si>
  <si>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</si>
  <si>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</si>
  <si>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</si>
  <si>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</si>
  <si>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</si>
  <si>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</si>
  <si>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</si>
  <si>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</si>
  <si>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</si>
  <si>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</si>
  <si>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</si>
  <si>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</si>
  <si>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</si>
  <si>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</si>
  <si>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</si>
  <si>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</si>
  <si>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</si>
  <si>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</si>
  <si>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</si>
  <si>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</si>
  <si>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</si>
  <si>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</si>
  <si>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</si>
  <si>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</si>
  <si>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</si>
  <si>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</si>
  <si>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</si>
  <si>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</si>
  <si>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</si>
  <si>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</si>
  <si>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</si>
  <si>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</si>
  <si>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</si>
  <si>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</si>
  <si>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</si>
  <si>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</si>
  <si>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</si>
  <si>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</si>
  <si>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</si>
  <si>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</si>
  <si>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</si>
  <si>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</si>
  <si>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</si>
  <si>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</si>
  <si>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</si>
  <si>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</si>
  <si>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</si>
  <si>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</si>
  <si>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</si>
  <si>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</si>
  <si>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</si>
  <si>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</si>
  <si>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</si>
  <si>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</si>
  <si>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</si>
  <si>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</si>
  <si>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</si>
  <si>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</si>
  <si>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</si>
  <si>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</si>
  <si>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</si>
  <si>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</si>
  <si>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</si>
  <si>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</si>
  <si>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</si>
  <si>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</si>
  <si>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</si>
  <si>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</si>
  <si>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</si>
  <si>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</si>
  <si>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</si>
  <si>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</si>
  <si>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</si>
  <si>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</si>
  <si>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</si>
  <si>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</si>
  <si>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</si>
  <si>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</si>
  <si>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</si>
  <si>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</si>
  <si>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</si>
  <si>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</si>
  <si>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</si>
  <si>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</si>
  <si>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</si>
  <si>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</si>
  <si>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</si>
  <si>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</si>
  <si>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</si>
  <si>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</si>
  <si>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</si>
  <si>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</si>
  <si>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</si>
  <si>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</si>
  <si>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</si>
  <si>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</si>
  <si>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</si>
  <si>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</si>
  <si>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</si>
  <si>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</si>
  <si>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</si>
  <si>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</si>
  <si>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</si>
  <si>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</si>
  <si>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</si>
  <si>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</si>
  <si>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</si>
  <si>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</si>
  <si>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</si>
  <si>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</si>
  <si>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</si>
  <si>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</si>
  <si>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</si>
  <si>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</si>
  <si>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</si>
  <si>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</si>
  <si>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</si>
  <si>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</si>
  <si>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</si>
  <si>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</si>
  <si>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</si>
  <si>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</si>
  <si>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</si>
  <si>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</si>
  <si>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</si>
  <si>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</si>
  <si>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</si>
  <si>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</si>
  <si>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</si>
  <si>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</si>
  <si>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</si>
  <si>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</si>
  <si>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</si>
  <si>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</si>
  <si>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</si>
  <si>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</si>
  <si>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</si>
  <si>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</si>
  <si>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</si>
  <si>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</si>
  <si>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</si>
  <si>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</si>
  <si>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</si>
  <si>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</si>
  <si>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</si>
  <si>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</si>
  <si>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</si>
  <si>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</si>
  <si>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</si>
  <si>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</si>
  <si>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</si>
  <si>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</si>
  <si>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</si>
  <si>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</si>
  <si>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</si>
  <si>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</si>
  <si>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</si>
  <si>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</si>
  <si>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</si>
  <si>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</si>
  <si>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</si>
  <si>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</si>
  <si>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</si>
  <si>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</si>
  <si>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</si>
  <si>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</si>
  <si>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</si>
  <si>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</si>
  <si>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</si>
  <si>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</si>
  <si>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</si>
  <si>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</si>
  <si>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</si>
  <si>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</si>
  <si>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</si>
  <si>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</si>
  <si>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</si>
  <si>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</si>
  <si>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</si>
  <si>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</si>
  <si>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</si>
  <si>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</si>
  <si>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</si>
  <si>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</si>
  <si>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</si>
  <si>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</si>
  <si>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</si>
  <si>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</si>
  <si>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</si>
  <si>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</si>
  <si>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</si>
  <si>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</si>
  <si>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</si>
  <si>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</si>
  <si>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</si>
  <si>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</si>
  <si>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</si>
  <si>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</si>
  <si>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</si>
  <si>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</si>
  <si>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</si>
  <si>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</si>
  <si>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</si>
  <si>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</si>
  <si>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</si>
  <si>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</si>
  <si>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</si>
  <si>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</si>
  <si>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</si>
  <si>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</si>
  <si>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</si>
  <si>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</si>
  <si>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</si>
  <si>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</si>
  <si>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</si>
  <si>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</si>
  <si>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</si>
  <si>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</si>
  <si>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</si>
  <si>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</si>
  <si>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</si>
  <si>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</si>
  <si>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</si>
  <si>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</si>
  <si>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</si>
  <si>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</si>
  <si>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</si>
  <si>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</si>
  <si>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</si>
  <si>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</si>
  <si>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</si>
  <si>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</si>
  <si>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</si>
  <si>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</si>
  <si>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</si>
  <si>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</si>
  <si>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</si>
  <si>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</si>
  <si>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</si>
  <si>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</si>
  <si>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</si>
  <si>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</si>
  <si>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</si>
  <si>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</si>
  <si>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</si>
  <si>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</si>
  <si>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</si>
  <si>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</si>
  <si>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</si>
  <si>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</si>
  <si>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</si>
  <si>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</si>
  <si>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</si>
  <si>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</si>
  <si>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</si>
  <si>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</si>
  <si>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</si>
  <si>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</si>
  <si>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</si>
  <si>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</si>
  <si>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</si>
  <si>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</si>
  <si>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</si>
  <si>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</si>
  <si>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</si>
  <si>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</si>
  <si>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</si>
  <si>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</si>
  <si>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</si>
  <si>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</si>
  <si>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</si>
  <si>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</si>
  <si>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</si>
  <si>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</si>
  <si>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</si>
  <si>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</si>
  <si>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</si>
  <si>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</si>
  <si>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</si>
  <si>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</si>
  <si>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</si>
  <si>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</si>
  <si>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</si>
  <si>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</si>
  <si>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</si>
  <si>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</si>
  <si>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</si>
  <si>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</si>
  <si>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</si>
  <si>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</si>
  <si>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</si>
  <si>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</si>
  <si>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</si>
  <si>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</si>
  <si>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</si>
  <si>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</si>
  <si>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</si>
  <si>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</si>
  <si>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</si>
  <si>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</si>
  <si>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</si>
  <si>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</si>
  <si>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</si>
  <si>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</si>
  <si>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</si>
  <si>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</si>
  <si>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</si>
  <si>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</si>
  <si>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</si>
  <si>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</si>
  <si>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</si>
  <si>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</si>
  <si>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</si>
  <si>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</si>
  <si>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</si>
  <si>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</si>
  <si>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</si>
  <si>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</si>
  <si>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</si>
  <si>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</si>
  <si>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</si>
  <si>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</si>
  <si>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</si>
  <si>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</si>
  <si>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</si>
  <si>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</si>
  <si>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</si>
  <si>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</si>
  <si>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</si>
  <si>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</si>
  <si>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</si>
  <si>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</si>
  <si>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</si>
  <si>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</si>
  <si>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</si>
  <si>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</si>
  <si>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</si>
  <si>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</si>
  <si>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</si>
  <si>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</si>
  <si>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</si>
  <si>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</si>
  <si>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</si>
  <si>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</si>
  <si>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</si>
  <si>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</si>
  <si>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</si>
  <si>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</si>
  <si>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</si>
  <si>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</si>
  <si>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</si>
  <si>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</si>
  <si>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</si>
  <si>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</si>
  <si>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</si>
  <si>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</si>
  <si>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</si>
  <si>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</si>
  <si>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</si>
  <si>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</si>
  <si>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</si>
  <si>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</si>
  <si>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</si>
  <si>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</si>
  <si>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</si>
  <si>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</si>
  <si>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</si>
  <si>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</si>
  <si>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</si>
  <si>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</si>
  <si>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</si>
  <si>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</si>
  <si>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</si>
  <si>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</si>
  <si>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</si>
  <si>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</si>
  <si>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</si>
  <si>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</si>
  <si>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</si>
  <si>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</si>
  <si>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</si>
  <si>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</si>
  <si>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</si>
  <si>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</si>
  <si>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</si>
  <si>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</si>
  <si>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</si>
  <si>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</si>
  <si>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</si>
  <si>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</si>
  <si>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</si>
  <si>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</si>
  <si>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</si>
  <si>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</si>
  <si>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</si>
  <si>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</si>
  <si>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</si>
  <si>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</si>
  <si>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</si>
  <si>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</si>
  <si>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</si>
  <si>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</si>
  <si>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</si>
  <si>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</si>
  <si>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</si>
  <si>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</si>
  <si>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</si>
  <si>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</si>
  <si>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</si>
  <si>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</si>
  <si>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</si>
  <si>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</si>
  <si>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</si>
  <si>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</si>
  <si>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</si>
  <si>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</si>
  <si>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</si>
  <si>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</si>
  <si>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</si>
  <si>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</si>
  <si>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</si>
  <si>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</si>
  <si>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</si>
  <si>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</si>
  <si>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</si>
  <si>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</si>
  <si>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</si>
  <si>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</si>
  <si>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</si>
  <si>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</si>
  <si>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</si>
  <si>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</si>
  <si>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</si>
  <si>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</si>
  <si>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</si>
  <si>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</si>
  <si>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</si>
  <si>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</si>
  <si>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</si>
  <si>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</si>
  <si>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</si>
  <si>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</si>
  <si>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</si>
  <si>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</si>
  <si>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</si>
  <si>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</si>
  <si>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</si>
  <si>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</si>
  <si>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</si>
  <si>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</si>
  <si>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</si>
  <si>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</si>
  <si>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</si>
  <si>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</si>
  <si>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</si>
  <si>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</si>
  <si>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</si>
  <si>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</si>
  <si>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</si>
  <si>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</si>
  <si>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</si>
  <si>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</si>
  <si>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</si>
  <si>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</si>
  <si>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</si>
  <si>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</si>
  <si>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</si>
  <si>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</si>
  <si>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</si>
  <si>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</si>
  <si>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</si>
  <si>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</si>
  <si>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</si>
  <si>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</si>
  <si>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</si>
  <si>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</si>
  <si>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</si>
  <si>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</si>
  <si>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</si>
  <si>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</si>
  <si>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</si>
  <si>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</si>
  <si>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</si>
  <si>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</si>
  <si>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</si>
  <si>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</si>
  <si>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</si>
  <si>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</si>
  <si>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</si>
  <si>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</si>
  <si>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</si>
  <si>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</si>
  <si>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</si>
  <si>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</si>
  <si>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</si>
  <si>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</si>
  <si>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</si>
  <si>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</si>
  <si>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</si>
  <si>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</si>
  <si>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</si>
  <si>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</si>
  <si>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</si>
  <si>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</si>
  <si>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</si>
  <si>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</si>
  <si>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</si>
  <si>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</si>
  <si>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</si>
  <si>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</si>
  <si>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</si>
  <si>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</si>
  <si>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</si>
  <si>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</si>
  <si>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</si>
  <si>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</si>
  <si>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</si>
  <si>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</si>
  <si>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</si>
  <si>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</si>
  <si>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</si>
  <si>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</si>
  <si>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</si>
  <si>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</si>
  <si>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</si>
  <si>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</si>
  <si>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</si>
  <si>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</si>
  <si>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</si>
  <si>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</si>
  <si>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</si>
  <si>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</si>
  <si>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</si>
  <si>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</si>
  <si>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</si>
  <si>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</si>
  <si>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</si>
  <si>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</si>
  <si>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</si>
  <si>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</si>
  <si>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</si>
  <si>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</si>
  <si>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</si>
  <si>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</si>
  <si>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</si>
  <si>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</si>
  <si>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</si>
  <si>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</si>
  <si>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</si>
  <si>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</si>
  <si>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</si>
  <si>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</si>
  <si>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</si>
  <si>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</si>
  <si>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</si>
  <si>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</si>
  <si>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</si>
  <si>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</si>
  <si>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</si>
  <si>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</si>
  <si>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</si>
  <si>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</si>
  <si>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</si>
  <si>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</si>
  <si>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</si>
  <si>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</si>
  <si>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</si>
  <si>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</si>
  <si>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</si>
  <si>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</si>
  <si>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</si>
  <si>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</si>
  <si>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</si>
  <si>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</si>
  <si>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</si>
  <si>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</si>
  <si>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</si>
  <si>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</si>
  <si>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</si>
  <si>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</si>
  <si>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</si>
  <si>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</si>
  <si>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</si>
  <si>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</si>
  <si>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</si>
  <si>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</si>
  <si>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</si>
  <si>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</si>
  <si>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</si>
  <si>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</si>
  <si>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</si>
  <si>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</si>
  <si>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</si>
  <si>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</si>
  <si>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</si>
  <si>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</si>
  <si>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</si>
  <si>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</si>
  <si>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</si>
  <si>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</si>
  <si>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</si>
  <si>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</si>
  <si>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</si>
  <si>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</si>
  <si>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</si>
  <si>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</si>
  <si>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</si>
  <si>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</si>
  <si>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</si>
  <si>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</si>
  <si>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</si>
  <si>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</si>
  <si>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</si>
  <si>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</si>
  <si>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</si>
  <si>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</si>
  <si>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</si>
  <si>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</si>
  <si>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</si>
  <si>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</si>
  <si>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</si>
  <si>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</si>
  <si>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</si>
  <si>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</si>
  <si>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</si>
  <si>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</si>
  <si>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</si>
  <si>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</si>
  <si>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</si>
  <si>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</si>
  <si>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</si>
  <si>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</si>
  <si>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</si>
  <si>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</si>
  <si>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</si>
  <si>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</si>
  <si>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</si>
  <si>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</si>
  <si>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</si>
  <si>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</si>
  <si>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</si>
  <si>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</si>
  <si>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</si>
  <si>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</si>
  <si>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</si>
  <si>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</si>
  <si>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</si>
  <si>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</si>
  <si>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</si>
  <si>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</si>
  <si>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</si>
  <si>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</si>
  <si>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</si>
  <si>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</si>
  <si>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</si>
  <si>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</si>
  <si>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</si>
  <si>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</si>
  <si>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</si>
  <si>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</si>
  <si>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</si>
  <si>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</si>
  <si>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</si>
  <si>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</si>
  <si>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</si>
  <si>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</si>
  <si>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</si>
  <si>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</si>
  <si>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</si>
  <si>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</si>
  <si>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</si>
  <si>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</si>
  <si>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</si>
  <si>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</si>
  <si>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</si>
  <si>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</si>
  <si>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</si>
  <si>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</si>
  <si>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</si>
  <si>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</si>
  <si>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</si>
  <si>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</si>
  <si>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</si>
  <si>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</si>
  <si>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</si>
  <si>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</si>
  <si>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</si>
  <si>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</si>
  <si>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</si>
  <si>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</si>
  <si>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</si>
  <si>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</si>
  <si>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</si>
  <si>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</si>
  <si>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</si>
  <si>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</si>
  <si>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</si>
  <si>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</si>
  <si>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</si>
  <si>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</si>
  <si>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</si>
  <si>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</si>
  <si>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</si>
  <si>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</si>
  <si>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</si>
  <si>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</si>
  <si>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</si>
  <si>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</si>
  <si>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</si>
  <si>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</si>
  <si>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</si>
  <si>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</si>
  <si>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</si>
  <si>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</si>
  <si>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</si>
  <si>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</si>
  <si>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</si>
  <si>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</si>
  <si>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</si>
  <si>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</si>
  <si>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</si>
  <si>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</si>
  <si>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</si>
  <si>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</si>
  <si>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</si>
  <si>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</si>
  <si>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</si>
  <si>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</si>
  <si>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</si>
  <si>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</si>
  <si>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</si>
  <si>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</si>
  <si>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</si>
  <si>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</si>
  <si>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</si>
  <si>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</si>
  <si>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</si>
  <si>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</si>
  <si>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</si>
  <si>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</si>
  <si>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</si>
  <si>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</si>
  <si>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</si>
  <si>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</si>
  <si>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</si>
  <si>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</si>
  <si>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</si>
  <si>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</si>
  <si>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</si>
  <si>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</si>
  <si>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</si>
  <si>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</si>
  <si>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</si>
  <si>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</si>
  <si>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</si>
  <si>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</si>
  <si>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</si>
  <si>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</si>
  <si>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</si>
  <si>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</si>
  <si>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</si>
  <si>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</si>
  <si>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</si>
  <si>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</si>
  <si>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</si>
  <si>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</si>
  <si>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</si>
  <si>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</si>
  <si>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</si>
  <si>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</si>
  <si>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</si>
  <si>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</si>
  <si>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</si>
  <si>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</si>
  <si>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</si>
  <si>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</si>
  <si>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</si>
  <si>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</si>
  <si>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</si>
  <si>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</si>
  <si>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</si>
  <si>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</si>
  <si>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</si>
  <si>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</si>
  <si>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</si>
  <si>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</si>
  <si>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</si>
  <si>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</si>
  <si>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</si>
  <si>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</si>
  <si>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</si>
  <si>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</si>
  <si>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</si>
  <si>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</si>
  <si>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</si>
  <si>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</si>
  <si>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</si>
  <si>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</si>
  <si>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</si>
  <si>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</si>
  <si>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</si>
  <si>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</si>
  <si>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</si>
  <si>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</si>
  <si>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</si>
  <si>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</si>
  <si>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</si>
  <si>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</si>
  <si>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</si>
  <si>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</si>
  <si>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</si>
  <si>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</si>
  <si>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</si>
  <si>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</si>
  <si>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</si>
  <si>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</si>
  <si>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</si>
  <si>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</si>
  <si>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</si>
  <si>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</si>
  <si>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</si>
  <si>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</si>
  <si>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</si>
  <si>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</si>
  <si>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</si>
  <si>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</si>
  <si>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</si>
  <si>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</si>
  <si>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</si>
  <si>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</si>
  <si>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</si>
  <si>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</si>
  <si>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</si>
  <si>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</si>
  <si>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</si>
  <si>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</si>
  <si>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</si>
  <si>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</si>
  <si>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</si>
  <si>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</si>
  <si>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</si>
  <si>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</si>
  <si>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</si>
  <si>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</si>
  <si>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</si>
  <si>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</si>
  <si>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</si>
  <si>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</si>
  <si>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</si>
  <si>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</si>
  <si>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</si>
  <si>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</si>
  <si>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</si>
  <si>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</si>
  <si>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</si>
  <si>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</si>
  <si>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</si>
  <si>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</si>
  <si>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</si>
  <si>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</si>
  <si>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</si>
  <si>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</si>
  <si>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</si>
  <si>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</si>
  <si>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</si>
  <si>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</si>
  <si>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</si>
  <si>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</si>
  <si>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</si>
  <si>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</si>
  <si>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</si>
  <si>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</si>
  <si>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</si>
  <si>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</si>
  <si>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</si>
  <si>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</si>
  <si>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</si>
  <si>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</si>
  <si>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</si>
  <si>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</si>
  <si>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</si>
  <si>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</si>
  <si>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</si>
  <si>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</si>
  <si>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</si>
  <si>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</si>
  <si>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</si>
  <si>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</si>
  <si>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</si>
  <si>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</si>
  <si>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</si>
  <si>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</si>
  <si>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</si>
  <si>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</si>
  <si>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</si>
  <si>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</si>
  <si>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</si>
  <si>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</si>
  <si>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</si>
  <si>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</si>
  <si>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</si>
  <si>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</si>
  <si>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</si>
  <si>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</si>
  <si>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</si>
  <si>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</si>
  <si>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</si>
  <si>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</si>
  <si>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</si>
  <si>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</si>
  <si>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</si>
  <si>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</si>
  <si>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</si>
  <si>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</si>
  <si>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</si>
  <si>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</si>
  <si>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</si>
  <si>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</si>
  <si>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</si>
  <si>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</si>
  <si>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</si>
  <si>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</si>
  <si>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</si>
  <si>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</si>
  <si>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</si>
  <si>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</si>
  <si>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</si>
  <si>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</si>
  <si>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</si>
  <si>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</si>
  <si>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</si>
  <si>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</si>
  <si>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</si>
  <si>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</si>
  <si>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</si>
  <si>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</si>
  <si>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</si>
  <si>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</si>
  <si>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</si>
  <si>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</si>
  <si>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</si>
  <si>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</si>
  <si>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</si>
  <si>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</si>
  <si>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</si>
  <si>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</si>
  <si>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</si>
  <si>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</si>
  <si>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</si>
  <si>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</si>
  <si>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</si>
  <si>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</si>
  <si>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</si>
  <si>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</si>
  <si>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</si>
  <si>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</si>
  <si>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</si>
  <si>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</si>
  <si>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</si>
  <si>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</si>
  <si>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</si>
  <si>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</si>
  <si>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</si>
  <si>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</si>
  <si>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</si>
  <si>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</si>
  <si>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</si>
  <si>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</si>
  <si>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</si>
  <si>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</si>
  <si>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</si>
  <si>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</si>
  <si>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</si>
  <si>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</si>
  <si>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</si>
  <si>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</si>
  <si>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</si>
  <si>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</si>
  <si>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</si>
  <si>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</si>
  <si>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</si>
  <si>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</si>
  <si>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</si>
  <si>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</si>
  <si>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</si>
  <si>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</si>
  <si>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</si>
  <si>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</si>
  <si>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</si>
  <si>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</si>
  <si>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</si>
  <si>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</si>
  <si>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</si>
  <si>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</si>
  <si>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</si>
  <si>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</si>
  <si>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</si>
  <si>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</si>
  <si>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</si>
  <si>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</si>
  <si>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</si>
  <si>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</si>
  <si>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</si>
  <si>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</si>
  <si>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</si>
  <si>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</si>
  <si>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</si>
  <si>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</si>
  <si>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</si>
  <si>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</si>
  <si>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</si>
  <si>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</si>
  <si>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</si>
  <si>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</si>
  <si>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</si>
  <si>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</si>
  <si>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</si>
  <si>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</si>
  <si>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</si>
  <si>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</si>
  <si>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</si>
  <si>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</si>
  <si>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</si>
  <si>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</si>
  <si>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</si>
  <si>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</si>
  <si>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</si>
  <si>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</si>
  <si>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</si>
  <si>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</si>
  <si>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</si>
  <si>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</si>
  <si>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</si>
  <si>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</si>
  <si>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</si>
  <si>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</si>
  <si>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</si>
  <si>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</si>
  <si>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</si>
  <si>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</si>
  <si>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</si>
  <si>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</si>
  <si>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</si>
  <si>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</si>
  <si>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</si>
  <si>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</si>
  <si>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</si>
  <si>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</si>
  <si>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</si>
  <si>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</si>
  <si>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</si>
  <si>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</si>
  <si>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</si>
  <si>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</si>
  <si>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</si>
  <si>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</si>
  <si>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</si>
  <si>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</si>
  <si>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</si>
  <si>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</si>
  <si>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</si>
  <si>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</si>
  <si>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</si>
  <si>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</si>
  <si>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</si>
  <si>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</si>
  <si>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</si>
  <si>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</si>
  <si>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</si>
  <si>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</si>
  <si>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</si>
  <si>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</si>
  <si>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</si>
  <si>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</si>
  <si>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</si>
  <si>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</si>
  <si>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</si>
  <si>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</si>
  <si>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</si>
  <si>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</si>
  <si>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</si>
  <si>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</si>
  <si>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</si>
  <si>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</si>
  <si>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</si>
  <si>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</si>
  <si>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</si>
  <si>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</si>
  <si>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</si>
  <si>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</si>
  <si>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</si>
  <si>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</si>
  <si>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</si>
  <si>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</si>
  <si>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</si>
  <si>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</si>
  <si>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</si>
  <si>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</si>
  <si>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</si>
  <si>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</si>
  <si>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</si>
  <si>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</si>
  <si>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</si>
  <si>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</si>
  <si>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</si>
  <si>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</si>
  <si>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</si>
  <si>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</si>
  <si>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</si>
  <si>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</si>
  <si>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</si>
  <si>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</si>
  <si>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</si>
  <si>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</si>
  <si>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</si>
  <si>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</si>
  <si>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</si>
  <si>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</si>
  <si>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</si>
  <si>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</si>
  <si>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</si>
  <si>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</si>
  <si>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</si>
  <si>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</si>
  <si>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</si>
  <si>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</si>
  <si>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</si>
  <si>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</si>
  <si>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</si>
  <si>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</si>
  <si>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</si>
  <si>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</si>
  <si>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</si>
  <si>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</si>
  <si>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</si>
  <si>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</si>
  <si>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</si>
  <si>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</si>
  <si>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</si>
  <si>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</si>
  <si>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</si>
  <si>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</si>
  <si>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</si>
  <si>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</si>
  <si>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</si>
  <si>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</si>
  <si>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</si>
  <si>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</si>
  <si>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</si>
  <si>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</si>
  <si>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</si>
  <si>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</si>
  <si>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</si>
  <si>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</si>
  <si>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</si>
  <si>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</si>
  <si>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</si>
  <si>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</si>
  <si>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</si>
  <si>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</si>
  <si>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</si>
  <si>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</si>
  <si>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</si>
  <si>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</si>
  <si>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</si>
  <si>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</si>
  <si>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</si>
  <si>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</si>
  <si>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</si>
  <si>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</si>
  <si>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</si>
  <si>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</si>
  <si>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</si>
  <si>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</si>
  <si>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</si>
  <si>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</si>
  <si>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</si>
  <si>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</si>
  <si>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</si>
  <si>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</si>
  <si>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</si>
  <si>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</si>
  <si>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</si>
  <si>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</si>
  <si>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</si>
  <si>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</si>
  <si>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</si>
  <si>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</si>
  <si>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</si>
  <si>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</si>
  <si>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</si>
  <si>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</si>
  <si>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</si>
  <si>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</si>
  <si>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</si>
  <si>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</si>
  <si>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</si>
  <si>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</si>
  <si>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</si>
  <si>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</si>
  <si>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</si>
  <si>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</si>
  <si>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</si>
  <si>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</si>
  <si>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</si>
  <si>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</si>
  <si>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</si>
  <si>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</si>
  <si>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</si>
  <si>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</si>
  <si>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</si>
  <si>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</si>
  <si>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</si>
  <si>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</si>
  <si>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</si>
  <si>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</si>
  <si>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</si>
  <si>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</si>
  <si>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</si>
  <si>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</si>
  <si>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</si>
  <si>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</si>
  <si>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</si>
  <si>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</si>
  <si>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</si>
  <si>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</si>
  <si>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</si>
  <si>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</si>
  <si>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</si>
  <si>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</si>
  <si>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</si>
  <si>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</si>
  <si>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</si>
  <si>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</si>
  <si>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</si>
  <si>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</si>
  <si>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</si>
  <si>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</si>
  <si>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</si>
  <si>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</si>
  <si>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</si>
  <si>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</si>
  <si>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</si>
  <si>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</si>
  <si>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</si>
  <si>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</si>
  <si>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</si>
  <si>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</si>
  <si>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</si>
  <si>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</si>
  <si>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</si>
  <si>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</si>
  <si>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</si>
  <si>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</si>
  <si>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</si>
  <si>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</si>
  <si>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</si>
  <si>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</si>
  <si>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</si>
  <si>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</si>
  <si>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</si>
  <si>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</si>
  <si>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</si>
  <si>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</si>
  <si>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</si>
  <si>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</si>
  <si>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</si>
  <si>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</si>
  <si>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</si>
  <si>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</si>
  <si>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</si>
  <si>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</si>
  <si>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</si>
  <si>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</si>
  <si>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</si>
  <si>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</si>
  <si>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</si>
  <si>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</si>
  <si>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</si>
  <si>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</si>
  <si>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</si>
  <si>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</si>
  <si>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</si>
  <si>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</si>
  <si>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</si>
  <si>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</si>
  <si>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</si>
  <si>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</si>
  <si>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</si>
  <si>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</si>
  <si>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</si>
  <si>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</si>
  <si>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</si>
  <si>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</si>
  <si>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</si>
  <si>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</si>
  <si>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</si>
  <si>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</si>
  <si>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</si>
  <si>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</si>
  <si>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</si>
  <si>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</si>
  <si>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</si>
  <si>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</si>
  <si>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</si>
  <si>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</si>
  <si>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</si>
  <si>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</si>
  <si>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</si>
  <si>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</si>
  <si>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</si>
  <si>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</si>
  <si>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</si>
  <si>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</si>
  <si>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</si>
  <si>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</si>
  <si>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</si>
  <si>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</si>
  <si>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</si>
  <si>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</si>
  <si>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</si>
  <si>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</si>
  <si>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</si>
  <si>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</si>
  <si>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</si>
  <si>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</si>
  <si>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</si>
  <si>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</si>
  <si>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</si>
  <si>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</si>
  <si>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</si>
  <si>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</si>
  <si>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</si>
  <si>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</si>
  <si>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</si>
  <si>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</si>
  <si>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</si>
  <si>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</si>
  <si>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</si>
  <si>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</si>
  <si>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</si>
  <si>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</si>
  <si>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</si>
  <si>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</si>
  <si>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</si>
  <si>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</si>
  <si>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</si>
  <si>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</si>
  <si>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</si>
  <si>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</si>
  <si>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</si>
  <si>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</si>
  <si>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</si>
  <si>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</si>
  <si>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</si>
  <si>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</si>
  <si>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</si>
  <si>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</si>
  <si>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</si>
  <si>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</si>
  <si>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</si>
  <si>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</si>
  <si>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</si>
  <si>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</si>
  <si>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</si>
  <si>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</si>
  <si>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</si>
  <si>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</si>
  <si>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</si>
  <si>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</si>
  <si>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</si>
  <si>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</si>
  <si>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</si>
  <si>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</si>
  <si>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</si>
  <si>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</si>
  <si>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</si>
  <si>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</si>
  <si>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</si>
  <si>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</si>
  <si>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</si>
  <si>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</si>
  <si>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</si>
  <si>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</si>
  <si>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</si>
  <si>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</si>
  <si>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</si>
  <si>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</si>
  <si>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</si>
  <si>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</si>
  <si>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</si>
  <si>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</si>
  <si>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</si>
  <si>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</si>
  <si>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</si>
  <si>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</si>
  <si>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</si>
  <si>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</si>
  <si>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</si>
  <si>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</si>
  <si>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</si>
  <si>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</si>
  <si>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</si>
  <si>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</si>
  <si>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</si>
  <si>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</si>
  <si>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</si>
  <si>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</si>
  <si>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</si>
  <si>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</si>
  <si>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</si>
  <si>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</si>
  <si>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</si>
  <si>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</si>
  <si>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</si>
  <si>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</si>
  <si>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</si>
  <si>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</si>
  <si>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</si>
  <si>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</si>
  <si>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</si>
  <si>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</si>
  <si>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</si>
  <si>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</si>
  <si>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</si>
  <si>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</si>
  <si>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</si>
  <si>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</si>
  <si>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</si>
  <si>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</si>
  <si>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</si>
  <si>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</si>
  <si>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</si>
  <si>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</si>
  <si>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</si>
  <si>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</si>
  <si>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</si>
  <si>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</si>
  <si>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</si>
  <si>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</si>
  <si>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</si>
  <si>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</si>
  <si>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</si>
  <si>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</si>
  <si>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</si>
  <si>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</si>
  <si>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</si>
  <si>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</si>
  <si>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</si>
  <si>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</si>
  <si>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</si>
  <si>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</si>
  <si>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</si>
  <si>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</si>
  <si>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</si>
  <si>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</si>
  <si>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</si>
  <si>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</si>
  <si>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</si>
  <si>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</si>
  <si>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</si>
  <si>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</si>
  <si>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</si>
  <si>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</si>
  <si>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</si>
  <si>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</si>
  <si>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</si>
  <si>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</si>
  <si>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</si>
  <si>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</si>
  <si>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</si>
  <si>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</si>
  <si>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</si>
  <si>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</si>
  <si>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</si>
  <si>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</si>
  <si>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</si>
  <si>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</si>
  <si>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</si>
  <si>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</si>
  <si>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</si>
  <si>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</si>
  <si>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</si>
  <si>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</si>
  <si>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</si>
  <si>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</si>
  <si>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</si>
  <si>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</si>
  <si>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</si>
  <si>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</si>
  <si>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</si>
  <si>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</si>
  <si>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</si>
  <si>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</si>
  <si>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</si>
  <si>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</si>
  <si>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</si>
  <si>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</si>
  <si>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</si>
  <si>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</si>
  <si>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</si>
  <si>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</si>
  <si>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</si>
  <si>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</si>
  <si>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</si>
  <si>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</si>
  <si>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</si>
  <si>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</si>
  <si>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</si>
  <si>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</si>
  <si>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</si>
  <si>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</si>
  <si>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</si>
  <si>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</si>
  <si>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</si>
  <si>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</si>
  <si>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</si>
  <si>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</si>
  <si>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</si>
  <si>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</si>
  <si>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</si>
  <si>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</si>
  <si>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</si>
  <si>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</si>
  <si>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</si>
  <si>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</si>
  <si>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</si>
  <si>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</si>
  <si>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</si>
  <si>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</si>
  <si>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</si>
  <si>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</si>
  <si>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</si>
  <si>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</si>
  <si>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</si>
  <si>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</si>
  <si>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</si>
  <si>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</si>
  <si>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</si>
  <si>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</si>
  <si>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</si>
  <si>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</si>
  <si>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</si>
  <si>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</si>
  <si>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</si>
  <si>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</si>
  <si>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</si>
  <si>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</si>
  <si>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</si>
  <si>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</si>
  <si>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</si>
  <si>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</si>
  <si>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</si>
  <si>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</si>
  <si>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</si>
  <si>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</si>
  <si>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</si>
  <si>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</si>
  <si>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</si>
  <si>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</si>
  <si>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</si>
  <si>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</si>
  <si>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</si>
  <si>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</si>
  <si>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</si>
  <si>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</si>
  <si>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</si>
  <si>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</si>
  <si>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</si>
  <si>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</si>
  <si>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</si>
  <si>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</si>
  <si>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</si>
  <si>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</si>
  <si>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</si>
  <si>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</si>
  <si>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</si>
  <si>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</si>
  <si>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</si>
  <si>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</si>
  <si>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</si>
  <si>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</si>
  <si>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</si>
  <si>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</si>
  <si>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</si>
  <si>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</si>
  <si>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</si>
  <si>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</si>
  <si>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</si>
  <si>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</si>
  <si>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</si>
  <si>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</si>
  <si>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</si>
  <si>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</si>
  <si>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</si>
  <si>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</si>
  <si>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</si>
  <si>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</si>
  <si>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</si>
  <si>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</si>
  <si>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</si>
  <si>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</si>
  <si>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</si>
  <si>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</si>
  <si>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</si>
  <si>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</si>
  <si>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</si>
  <si>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</si>
  <si>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</si>
  <si>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</si>
  <si>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</si>
  <si>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</si>
  <si>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</si>
  <si>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</si>
  <si>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</si>
  <si>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</si>
  <si>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</si>
  <si>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</si>
  <si>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</si>
  <si>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</si>
  <si>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</si>
  <si>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</si>
  <si>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</si>
  <si>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</si>
  <si>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</si>
  <si>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</si>
  <si>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</si>
  <si>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</si>
  <si>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</si>
  <si>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</si>
  <si>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</si>
  <si>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</si>
  <si>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</si>
  <si>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</si>
  <si>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</si>
  <si>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</si>
  <si>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</si>
  <si>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</si>
  <si>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</si>
  <si>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</si>
  <si>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</si>
  <si>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</si>
  <si>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</si>
  <si>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</si>
  <si>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</si>
  <si>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</si>
  <si>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</si>
  <si>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</si>
  <si>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</si>
  <si>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</si>
  <si>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</si>
  <si>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</si>
  <si>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</si>
  <si>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</si>
  <si>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</si>
  <si>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</si>
  <si>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</si>
  <si>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</si>
  <si>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</si>
  <si>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</si>
  <si>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</si>
  <si>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</si>
  <si>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</si>
  <si>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</si>
  <si>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</si>
  <si>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</si>
  <si>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</si>
  <si>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</si>
  <si>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</si>
  <si>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</si>
  <si>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</si>
  <si>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</si>
  <si>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</si>
  <si>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</si>
  <si>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</si>
  <si>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</si>
  <si>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</si>
  <si>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</si>
  <si>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</si>
  <si>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</si>
  <si>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</si>
  <si>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</si>
  <si>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</si>
  <si>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</si>
  <si>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</si>
  <si>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</si>
  <si>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</si>
  <si>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</si>
  <si>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</si>
  <si>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</si>
  <si>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</si>
  <si>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</si>
  <si>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</si>
  <si>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</si>
  <si>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</si>
  <si>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</si>
  <si>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</si>
  <si>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</si>
  <si>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</si>
  <si>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</si>
  <si>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</si>
  <si>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</si>
  <si>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</si>
  <si>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</si>
  <si>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</si>
  <si>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</si>
  <si>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</si>
  <si>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</si>
  <si>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</si>
  <si>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</si>
  <si>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</si>
  <si>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</si>
  <si>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</si>
  <si>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</si>
  <si>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</si>
  <si>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</si>
  <si>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</si>
  <si>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</si>
  <si>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</si>
  <si>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</si>
  <si>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</si>
  <si>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</si>
  <si>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</si>
  <si>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</si>
  <si>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</si>
  <si>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</si>
  <si>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</si>
  <si>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</si>
  <si>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</si>
  <si>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</si>
  <si>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</si>
  <si>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</si>
  <si>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</si>
  <si>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</si>
  <si>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</si>
  <si>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</si>
  <si>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</si>
  <si>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</si>
  <si>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</si>
  <si>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</si>
  <si>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</si>
  <si>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</si>
  <si>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</si>
  <si>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</si>
  <si>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</si>
  <si>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</si>
  <si>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</si>
  <si>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</si>
  <si>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</si>
  <si>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</si>
  <si>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</si>
  <si>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</si>
  <si>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</si>
  <si>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</si>
  <si>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</si>
  <si>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</si>
  <si>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</si>
  <si>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</si>
  <si>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</si>
  <si>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</si>
  <si>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</si>
  <si>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</si>
  <si>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</si>
  <si>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</si>
  <si>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</si>
  <si>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</si>
  <si>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</si>
  <si>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</si>
  <si>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</si>
  <si>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</si>
  <si>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</si>
  <si>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</si>
  <si>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</si>
  <si>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</si>
  <si>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</si>
  <si>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</si>
  <si>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</si>
  <si>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</si>
  <si>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</si>
  <si>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</si>
  <si>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</si>
  <si>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</si>
  <si>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</si>
  <si>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</si>
  <si>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</si>
  <si>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</si>
  <si>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</si>
  <si>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</si>
  <si>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</si>
  <si>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</si>
  <si>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</si>
  <si>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</si>
  <si>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</si>
  <si>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</si>
  <si>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</si>
  <si>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</si>
  <si>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</si>
  <si>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</si>
  <si>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</si>
  <si>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</si>
  <si>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</si>
  <si>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</si>
  <si>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</si>
  <si>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</si>
  <si>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</si>
  <si>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</si>
  <si>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</si>
  <si>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</si>
  <si>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</si>
  <si>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</si>
  <si>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</si>
  <si>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</si>
  <si>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</si>
  <si>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</si>
  <si>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</si>
  <si>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</si>
  <si>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</si>
  <si>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</si>
  <si>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</si>
  <si>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</si>
  <si>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</si>
  <si>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</si>
  <si>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</si>
  <si>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</si>
  <si>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</si>
  <si>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</si>
  <si>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</si>
  <si>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</si>
  <si>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</si>
  <si>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</si>
  <si>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</si>
  <si>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</si>
  <si>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</si>
  <si>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</si>
  <si>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</si>
  <si>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</si>
  <si>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</si>
  <si>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</si>
  <si>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</si>
  <si>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</si>
  <si>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</si>
  <si>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</si>
  <si>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</si>
  <si>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</si>
  <si>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</si>
  <si>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</si>
  <si>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</si>
  <si>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</si>
  <si>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</si>
  <si>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</si>
  <si>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</si>
  <si>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</si>
  <si>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</si>
  <si>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</si>
  <si>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</si>
  <si>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</si>
  <si>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</si>
  <si>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</si>
  <si>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</si>
  <si>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</si>
  <si>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</si>
  <si>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</si>
  <si>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</si>
  <si>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</si>
  <si>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</si>
  <si>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</si>
  <si>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</si>
  <si>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</si>
  <si>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</si>
  <si>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</si>
  <si>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</si>
  <si>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</si>
  <si>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</si>
  <si>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</si>
  <si>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</si>
  <si>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</si>
  <si>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</si>
  <si>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</si>
  <si>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</si>
  <si>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</si>
  <si>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</si>
  <si>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</si>
  <si>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</si>
  <si>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</si>
  <si>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</si>
  <si>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</si>
  <si>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</si>
  <si>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</si>
  <si>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</si>
  <si>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</si>
  <si>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</si>
  <si>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</si>
  <si>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</si>
  <si>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</si>
  <si>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</si>
  <si>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</si>
  <si>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</si>
  <si>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</si>
  <si>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</si>
  <si>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</si>
  <si>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</si>
  <si>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</si>
  <si>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</si>
  <si>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</si>
  <si>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</si>
  <si>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</si>
  <si>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</si>
  <si>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</si>
  <si>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</si>
  <si>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</si>
  <si>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</si>
  <si>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</si>
  <si>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</si>
  <si>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</si>
  <si>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</si>
  <si>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</si>
  <si>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</si>
  <si>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</si>
  <si>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</si>
  <si>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</si>
  <si>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</si>
  <si>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</si>
  <si>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</si>
  <si>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</si>
  <si>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</si>
  <si>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</si>
  <si>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</si>
  <si>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</si>
  <si>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</si>
  <si>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</si>
  <si>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</si>
  <si>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</si>
  <si>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</si>
  <si>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</si>
  <si>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</si>
  <si>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</si>
  <si>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</si>
  <si>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</si>
  <si>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</si>
  <si>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</si>
  <si>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</si>
  <si>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</si>
  <si>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</si>
  <si>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</si>
  <si>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</si>
  <si>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</si>
  <si>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</si>
  <si>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</si>
  <si>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</si>
  <si>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</si>
  <si>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</si>
  <si>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</si>
  <si>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</si>
  <si>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</si>
  <si>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</si>
  <si>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</si>
  <si>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</si>
  <si>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</si>
  <si>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</si>
  <si>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</si>
  <si>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</si>
  <si>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</si>
  <si>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</si>
  <si>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</si>
  <si>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</si>
  <si>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</si>
  <si>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</si>
  <si>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</si>
  <si>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</si>
  <si>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</si>
  <si>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</si>
  <si>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</si>
  <si>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</si>
  <si>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</si>
  <si>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</si>
  <si>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</si>
  <si>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</si>
  <si>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</si>
  <si>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</si>
  <si>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</si>
  <si>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</si>
  <si>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</si>
  <si>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</si>
  <si>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</si>
  <si>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</si>
  <si>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</si>
  <si>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</si>
  <si>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</si>
  <si>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</si>
  <si>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</si>
  <si>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</si>
  <si>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</si>
  <si>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</si>
  <si>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</si>
  <si>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</si>
  <si>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</si>
  <si>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</si>
  <si>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</si>
  <si>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</si>
  <si>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</si>
  <si>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</si>
  <si>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</si>
  <si>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</si>
  <si>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</si>
  <si>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</si>
  <si>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</si>
  <si>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</si>
  <si>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</si>
  <si>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</si>
  <si>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</si>
  <si>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</si>
  <si>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</si>
  <si>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</si>
  <si>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</si>
  <si>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</si>
  <si>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</si>
  <si>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</si>
  <si>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</si>
  <si>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</si>
  <si>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</si>
  <si>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</si>
  <si>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</si>
  <si>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</si>
  <si>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</si>
  <si>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</si>
  <si>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</si>
  <si>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</si>
  <si>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</si>
  <si>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</si>
  <si>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</si>
  <si>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</si>
  <si>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</si>
  <si>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</si>
  <si>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</si>
  <si>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</si>
  <si>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</si>
  <si>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</si>
  <si>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</si>
  <si>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</si>
  <si>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</si>
  <si>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</si>
  <si>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</si>
  <si>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</si>
  <si>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</si>
  <si>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</si>
  <si>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</si>
  <si>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</si>
  <si>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</si>
  <si>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</si>
  <si>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</si>
  <si>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</si>
  <si>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</si>
  <si>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</si>
  <si>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</si>
  <si>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</si>
  <si>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</si>
  <si>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</si>
  <si>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</si>
  <si>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</si>
  <si>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</si>
  <si>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</si>
  <si>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</si>
  <si>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</si>
  <si>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</si>
  <si>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</si>
  <si>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</si>
  <si>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</si>
  <si>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</si>
  <si>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</si>
  <si>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</si>
  <si>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</si>
  <si>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</si>
  <si>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</si>
  <si>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</si>
  <si>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</si>
  <si>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</si>
  <si>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</si>
  <si>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</si>
  <si>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</si>
  <si>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</si>
  <si>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</si>
  <si>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</si>
  <si>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</si>
  <si>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</si>
  <si>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</si>
  <si>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</si>
  <si>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</si>
  <si>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</si>
  <si>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</si>
  <si>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</si>
  <si>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</si>
  <si>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</si>
  <si>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</si>
  <si>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</si>
  <si>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</si>
  <si>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</si>
  <si>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</si>
  <si>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</si>
  <si>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</si>
  <si>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</si>
  <si>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</si>
  <si>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</si>
  <si>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</si>
  <si>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</si>
  <si>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</si>
  <si>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</si>
  <si>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</si>
  <si>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</si>
  <si>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</si>
  <si>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</si>
  <si>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</si>
  <si>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</si>
  <si>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</si>
  <si>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</si>
  <si>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</si>
  <si>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</si>
  <si>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</si>
  <si>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</si>
  <si>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</si>
  <si>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</si>
  <si>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</si>
  <si>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</si>
  <si>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</si>
  <si>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</si>
  <si>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</si>
  <si>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</si>
  <si>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</si>
  <si>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</si>
  <si>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</si>
  <si>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</si>
  <si>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</si>
  <si>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</si>
  <si>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</si>
  <si>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</si>
  <si>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</si>
  <si>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</si>
  <si>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</si>
  <si>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</si>
  <si>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</si>
  <si>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</si>
  <si>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</si>
  <si>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</si>
  <si>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</si>
  <si>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</si>
  <si>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</si>
  <si>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</si>
  <si>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</si>
  <si>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</si>
  <si>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</si>
  <si>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</si>
  <si>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</si>
  <si>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</si>
  <si>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</si>
  <si>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</si>
  <si>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</si>
  <si>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</si>
  <si>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</si>
  <si>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</si>
  <si>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</si>
  <si>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</si>
  <si>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</si>
  <si>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</si>
  <si>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</si>
  <si>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</si>
  <si>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</si>
  <si>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</si>
  <si>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</si>
  <si>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</si>
  <si>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</si>
  <si>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</si>
  <si>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</si>
  <si>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</si>
  <si>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</si>
  <si>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</si>
  <si>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</si>
  <si>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</si>
  <si>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</si>
  <si>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</si>
  <si>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</si>
  <si>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</si>
  <si>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</si>
  <si>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</si>
  <si>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</si>
  <si>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</si>
  <si>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</si>
  <si>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</si>
  <si>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</si>
  <si>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</si>
  <si>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</si>
  <si>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</si>
  <si>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</si>
  <si>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</si>
  <si>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</si>
  <si>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</si>
  <si>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</si>
  <si>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</si>
  <si>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</si>
  <si>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</si>
  <si>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</si>
  <si>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</si>
  <si>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</si>
  <si>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</si>
  <si>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</si>
  <si>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</si>
  <si>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</si>
  <si>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</si>
  <si>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</si>
  <si>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</si>
  <si>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</si>
  <si>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</si>
  <si>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</si>
  <si>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</si>
  <si>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</si>
  <si>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</si>
  <si>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</si>
  <si>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</si>
  <si>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</si>
  <si>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</si>
  <si>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</si>
  <si>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</si>
  <si>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</si>
  <si>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</si>
  <si>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</si>
  <si>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</si>
  <si>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</si>
  <si>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</si>
  <si>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</si>
  <si>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</si>
  <si>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</si>
  <si>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</si>
  <si>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</si>
  <si>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</si>
  <si>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</si>
  <si>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</si>
  <si>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</si>
  <si>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</si>
  <si>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</si>
  <si>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</si>
  <si>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</si>
  <si>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</si>
  <si>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</si>
  <si>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</si>
  <si>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</si>
  <si>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</si>
  <si>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</si>
  <si>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</si>
  <si>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</si>
  <si>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</si>
  <si>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</si>
  <si>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</si>
  <si>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</si>
  <si>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</si>
  <si>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</si>
  <si>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</si>
  <si>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</si>
  <si>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</si>
  <si>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</si>
  <si>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</si>
  <si>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</si>
  <si>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</si>
  <si>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</si>
  <si>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</si>
  <si>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</si>
  <si>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</si>
  <si>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</si>
  <si>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</si>
  <si>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</si>
  <si>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</si>
  <si>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</si>
  <si>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</si>
  <si>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</si>
  <si>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</si>
  <si>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</si>
  <si>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</si>
  <si>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</si>
  <si>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</si>
  <si>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</si>
  <si>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</si>
  <si>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</si>
  <si>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</si>
  <si>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</si>
  <si>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</si>
  <si>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</si>
  <si>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</si>
  <si>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</si>
  <si>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</si>
  <si>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</si>
  <si>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</si>
  <si>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</si>
  <si>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</si>
  <si>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</si>
  <si>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</si>
  <si>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</si>
  <si>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</si>
  <si>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</si>
  <si>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</si>
  <si>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</si>
  <si>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</si>
  <si>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</si>
  <si>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</si>
  <si>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</si>
  <si>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</si>
  <si>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</si>
  <si>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</si>
  <si>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</si>
  <si>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</si>
  <si>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</si>
  <si>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</si>
  <si>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</si>
  <si>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</si>
  <si>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</si>
  <si>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</si>
  <si>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</si>
  <si>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</si>
  <si>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</si>
  <si>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</si>
  <si>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</si>
  <si>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</si>
  <si>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</si>
  <si>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</si>
  <si>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</si>
  <si>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</si>
  <si>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</si>
  <si>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</si>
  <si>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</si>
  <si>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</si>
  <si>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</si>
  <si>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</si>
  <si>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</si>
  <si>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</si>
  <si>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</si>
  <si>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</si>
  <si>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</si>
  <si>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</si>
  <si>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</si>
  <si>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</si>
  <si>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</si>
  <si>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</si>
  <si>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</si>
  <si>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</si>
  <si>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</si>
  <si>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</si>
  <si>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</si>
  <si>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</si>
  <si>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</si>
  <si>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</si>
  <si>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</si>
  <si>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</si>
  <si>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</si>
  <si>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</si>
  <si>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</si>
  <si>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</si>
  <si>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</si>
  <si>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</si>
  <si>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</si>
  <si>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</si>
  <si>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</si>
  <si>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</si>
  <si>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</si>
  <si>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</si>
  <si>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</si>
  <si>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</si>
  <si>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</si>
  <si>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</si>
  <si>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</si>
  <si>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</si>
  <si>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</si>
  <si>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</si>
  <si>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</si>
  <si>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</si>
  <si>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</si>
  <si>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</si>
  <si>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</si>
  <si>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</si>
  <si>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</si>
  <si>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</si>
  <si>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</si>
  <si>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</si>
  <si>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</si>
  <si>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</si>
  <si>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</si>
  <si>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</si>
  <si>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</si>
  <si>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</si>
  <si>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</si>
  <si>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</si>
  <si>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</si>
  <si>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</si>
  <si>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</si>
  <si>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</si>
  <si>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</si>
  <si>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</si>
  <si>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</si>
  <si>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</si>
  <si>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</si>
  <si>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</si>
  <si>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</si>
  <si>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</si>
  <si>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</si>
  <si>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</si>
  <si>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</si>
  <si>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</si>
  <si>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</si>
  <si>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</si>
  <si>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</si>
  <si>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</si>
  <si>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</si>
  <si>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</si>
  <si>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</si>
  <si>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</si>
  <si>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</si>
  <si>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</si>
  <si>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</si>
  <si>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</si>
  <si>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</si>
  <si>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</si>
  <si>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</si>
  <si>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</si>
  <si>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</si>
  <si>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</si>
  <si>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</si>
  <si>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</si>
  <si>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</si>
  <si>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</si>
  <si>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</si>
  <si>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</si>
  <si>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</si>
  <si>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</si>
  <si>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</si>
  <si>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</si>
  <si>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</si>
  <si>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</si>
  <si>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</si>
  <si>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</si>
  <si>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</si>
  <si>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</si>
  <si>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</si>
  <si>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</si>
  <si>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</si>
  <si>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</si>
  <si>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</si>
  <si>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</si>
  <si>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</si>
  <si>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</si>
  <si>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</si>
  <si>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</si>
  <si>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</si>
  <si>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</si>
  <si>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</si>
  <si>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</si>
  <si>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</si>
  <si>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</si>
  <si>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</si>
  <si>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</si>
  <si>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</si>
  <si>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</si>
  <si>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</si>
  <si>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</si>
  <si>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</si>
  <si>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</si>
  <si>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</si>
  <si>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</si>
  <si>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</si>
  <si>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</si>
  <si>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</si>
  <si>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</si>
  <si>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</si>
  <si>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</si>
  <si>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</si>
  <si>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</si>
  <si>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</si>
  <si>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</si>
  <si>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</si>
  <si>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</si>
  <si>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</si>
  <si>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</si>
  <si>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</si>
  <si>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</si>
  <si>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</si>
  <si>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</si>
  <si>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</si>
  <si>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</si>
  <si>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</si>
  <si>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</si>
  <si>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</si>
  <si>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</si>
  <si>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</si>
  <si>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</si>
  <si>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</si>
  <si>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</si>
  <si>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</si>
  <si>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</si>
  <si>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</si>
  <si>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</si>
  <si>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</si>
  <si>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</si>
  <si>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</si>
  <si>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</si>
  <si>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</si>
  <si>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</si>
  <si>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</si>
  <si>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</si>
  <si>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</si>
  <si>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</si>
  <si>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</si>
  <si>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</si>
  <si>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</si>
  <si>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</si>
  <si>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</si>
  <si>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</si>
  <si>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</si>
  <si>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</si>
  <si>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</si>
  <si>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</si>
  <si>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</si>
  <si>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</si>
  <si>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</si>
  <si>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</si>
  <si>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</si>
  <si>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</si>
  <si>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</si>
  <si>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</si>
  <si>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</si>
  <si>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</si>
  <si>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</si>
  <si>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</si>
  <si>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</si>
  <si>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</si>
  <si>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</si>
  <si>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</si>
  <si>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</si>
  <si>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</si>
  <si>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</si>
  <si>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</si>
  <si>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</si>
  <si>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</si>
  <si>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</si>
  <si>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</si>
  <si>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</si>
  <si>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</si>
  <si>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</si>
  <si>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</si>
  <si>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</si>
  <si>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</si>
  <si>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</si>
  <si>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</si>
  <si>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</si>
  <si>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</si>
  <si>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</si>
  <si>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</si>
  <si>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</si>
  <si>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</si>
  <si>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</si>
  <si>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</si>
  <si>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</si>
  <si>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</si>
  <si>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</si>
  <si>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</si>
  <si>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</si>
  <si>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</si>
  <si>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</si>
  <si>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</si>
  <si>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</si>
  <si>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</si>
  <si>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</si>
  <si>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</si>
  <si>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</si>
  <si>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</si>
  <si>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</si>
  <si>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</si>
  <si>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</si>
  <si>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</si>
  <si>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</si>
  <si>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</si>
  <si>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</si>
  <si>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</si>
  <si>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</si>
  <si>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</si>
  <si>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</si>
  <si>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</si>
  <si>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</si>
  <si>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</si>
  <si>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</si>
  <si>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</si>
  <si>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</si>
  <si>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</si>
  <si>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</si>
  <si>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</si>
  <si>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</si>
  <si>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</si>
  <si>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</si>
  <si>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</si>
  <si>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</si>
  <si>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</si>
  <si>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</si>
  <si>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</si>
  <si>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</si>
  <si>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</si>
  <si>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</si>
  <si>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</si>
  <si>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</si>
  <si>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</si>
  <si>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</si>
  <si>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</si>
  <si>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</si>
  <si>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</si>
  <si>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</si>
  <si>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</si>
  <si>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</si>
  <si>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</si>
  <si>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</si>
  <si>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</si>
  <si>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</si>
  <si>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</si>
  <si>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</si>
  <si>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</si>
  <si>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</si>
  <si>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</si>
  <si>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</si>
  <si>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</si>
  <si>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</si>
  <si>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</si>
  <si>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</si>
  <si>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</si>
  <si>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</si>
  <si>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</si>
  <si>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</si>
  <si>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</si>
  <si>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</si>
  <si>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</si>
  <si>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</si>
  <si>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</si>
  <si>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</si>
  <si>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</si>
  <si>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</si>
  <si>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</si>
  <si>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</si>
  <si>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</si>
  <si>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</si>
  <si>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</si>
  <si>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</si>
  <si>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</si>
  <si>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</si>
  <si>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</si>
  <si>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</si>
  <si>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</si>
  <si>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</si>
  <si>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</si>
  <si>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</si>
  <si>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</si>
  <si>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</si>
  <si>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</si>
  <si>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</si>
  <si>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</si>
  <si>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</si>
  <si>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</si>
  <si>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</si>
  <si>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</si>
  <si>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</si>
  <si>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</si>
  <si>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</si>
  <si>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</si>
  <si>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</si>
  <si>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</si>
  <si>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</si>
  <si>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</si>
  <si>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</si>
  <si>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</si>
  <si>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</si>
  <si>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</si>
  <si>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</si>
  <si>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</si>
  <si>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</si>
  <si>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</si>
  <si>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</si>
  <si>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</si>
  <si>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</si>
  <si>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</si>
  <si>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</si>
  <si>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</si>
  <si>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</si>
  <si>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</si>
  <si>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</si>
  <si>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</si>
  <si>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</si>
  <si>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</si>
  <si>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</si>
  <si>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</si>
  <si>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</si>
  <si>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</si>
  <si>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</si>
  <si>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</si>
  <si>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</si>
  <si>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</si>
  <si>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</si>
  <si>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</si>
  <si>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</si>
  <si>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</si>
  <si>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</si>
  <si>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</si>
  <si>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</si>
  <si>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</si>
  <si>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</si>
  <si>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</si>
  <si>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</si>
  <si>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</si>
  <si>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</si>
  <si>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</si>
  <si>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</si>
  <si>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</si>
  <si>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</si>
  <si>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</si>
  <si>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</si>
  <si>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</si>
  <si>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</si>
  <si>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</si>
  <si>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</si>
  <si>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</si>
  <si>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</si>
  <si>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</si>
  <si>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</si>
  <si>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</si>
  <si>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</si>
  <si>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</si>
  <si>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</si>
  <si>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</si>
  <si>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</si>
  <si>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</si>
  <si>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</si>
  <si>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</si>
  <si>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</si>
  <si>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</si>
  <si>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</si>
  <si>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</si>
  <si>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</si>
  <si>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</si>
  <si>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</si>
  <si>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</si>
  <si>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</si>
  <si>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</si>
  <si>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</si>
  <si>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</si>
  <si>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</si>
  <si>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</si>
  <si>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</si>
  <si>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</si>
  <si>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</si>
  <si>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</si>
  <si>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</si>
  <si>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</si>
  <si>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</si>
  <si>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</si>
  <si>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</si>
  <si>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</si>
  <si>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</si>
  <si>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</si>
  <si>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</si>
  <si>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</si>
  <si>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</si>
  <si>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</si>
  <si>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</si>
  <si>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</si>
  <si>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</si>
  <si>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</si>
  <si>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</si>
  <si>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</si>
  <si>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</si>
  <si>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</si>
  <si>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</si>
  <si>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</si>
  <si>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</si>
  <si>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</si>
  <si>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</si>
  <si>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</si>
  <si>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</si>
  <si>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</si>
  <si>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</si>
  <si>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</si>
  <si>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</si>
  <si>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</si>
  <si>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</si>
  <si>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</si>
  <si>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</si>
  <si>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</si>
  <si>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</si>
  <si>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</si>
  <si>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</si>
  <si>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</si>
  <si>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</si>
  <si>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</si>
  <si>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</si>
  <si>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</si>
  <si>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</si>
  <si>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</si>
  <si>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</si>
  <si>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</si>
  <si>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</si>
  <si>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</si>
  <si>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</si>
  <si>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</si>
  <si>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</si>
  <si>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</si>
  <si>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</si>
  <si>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</si>
  <si>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</si>
  <si>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</si>
  <si>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</si>
  <si>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</si>
  <si>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</si>
  <si>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</si>
  <si>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</si>
  <si>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</si>
  <si>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</si>
  <si>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</si>
  <si>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</si>
  <si>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</si>
  <si>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</si>
  <si>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</si>
  <si>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</si>
  <si>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</si>
  <si>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</si>
  <si>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</si>
  <si>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</si>
  <si>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</si>
  <si>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</si>
  <si>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</si>
  <si>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</si>
  <si>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</si>
  <si>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</si>
  <si>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</si>
  <si>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</si>
  <si>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</si>
  <si>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</si>
  <si>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</si>
  <si>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</si>
  <si>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</si>
  <si>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</si>
  <si>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</si>
  <si>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</si>
  <si>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</si>
  <si>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</si>
  <si>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</si>
  <si>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</si>
  <si>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</si>
  <si>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</si>
  <si>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</si>
  <si>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</si>
  <si>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</si>
  <si>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</si>
  <si>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</si>
  <si>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</si>
  <si>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</si>
  <si>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</si>
  <si>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</si>
  <si>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</si>
  <si>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</si>
  <si>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</si>
  <si>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</si>
  <si>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</si>
  <si>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</si>
  <si>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</si>
  <si>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</si>
  <si>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</si>
  <si>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</si>
  <si>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</si>
  <si>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</si>
  <si>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</si>
  <si>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</si>
  <si>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</si>
  <si>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</si>
  <si>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</si>
  <si>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</si>
  <si>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</si>
  <si>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</si>
  <si>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</si>
  <si>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</si>
  <si>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</si>
  <si>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</si>
  <si>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</si>
  <si>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</si>
  <si>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</si>
  <si>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</si>
  <si>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</si>
  <si>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</si>
  <si>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</si>
  <si>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</si>
  <si>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</si>
  <si>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</si>
  <si>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</si>
  <si>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</si>
  <si>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</si>
  <si>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</si>
  <si>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</si>
  <si>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</si>
  <si>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</si>
  <si>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</si>
  <si>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</si>
  <si>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</si>
  <si>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</si>
  <si>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</si>
  <si>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</si>
  <si>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</si>
  <si>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</si>
  <si>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</si>
  <si>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</si>
  <si>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</si>
  <si>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</si>
  <si>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</si>
  <si>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</si>
  <si>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</si>
  <si>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</si>
  <si>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</si>
  <si>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</si>
  <si>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</si>
  <si>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</si>
  <si>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</si>
  <si>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</si>
  <si>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</si>
  <si>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</si>
  <si>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</si>
  <si>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</si>
  <si>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</si>
  <si>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</si>
  <si>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</si>
  <si>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</si>
  <si>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</si>
  <si>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</si>
  <si>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</si>
  <si>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</si>
  <si>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</si>
  <si>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</si>
  <si>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</si>
  <si>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</si>
  <si>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</si>
  <si>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</si>
  <si>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</si>
  <si>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</si>
  <si>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</si>
  <si>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</si>
  <si>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</si>
  <si>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</si>
  <si>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</si>
  <si>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</si>
  <si>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</si>
  <si>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</si>
  <si>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</si>
  <si>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</si>
  <si>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</si>
  <si>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</si>
  <si>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</si>
  <si>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</si>
  <si>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</si>
  <si>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</si>
  <si>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</si>
  <si>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</si>
  <si>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</si>
  <si>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</si>
  <si>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</si>
  <si>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</si>
  <si>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</si>
  <si>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</si>
  <si>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</si>
  <si>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</si>
  <si>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</si>
  <si>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</si>
  <si>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</si>
  <si>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</si>
  <si>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</si>
  <si>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</si>
  <si>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</si>
  <si>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</si>
  <si>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</si>
  <si>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</si>
  <si>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</si>
  <si>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</si>
  <si>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</si>
  <si>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</si>
  <si>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</si>
  <si>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</si>
  <si>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</si>
  <si>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</si>
  <si>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</si>
  <si>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</si>
  <si>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</si>
  <si>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</si>
  <si>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</si>
  <si>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</si>
  <si>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</si>
  <si>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</si>
  <si>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</si>
  <si>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</si>
  <si>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</si>
  <si>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</si>
  <si>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</si>
  <si>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</si>
  <si>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</si>
  <si>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</si>
  <si>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</si>
  <si>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</si>
  <si>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</si>
  <si>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</si>
  <si>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</si>
  <si>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</si>
  <si>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</si>
  <si>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</si>
  <si>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</si>
  <si>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</si>
  <si>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</si>
  <si>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</si>
  <si>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</si>
  <si>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</si>
  <si>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</si>
  <si>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</si>
  <si>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</si>
  <si>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</si>
  <si>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</si>
  <si>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</si>
  <si>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</si>
  <si>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</si>
  <si>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</si>
  <si>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</si>
  <si>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</si>
  <si>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</si>
  <si>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</si>
  <si>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</si>
  <si>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</si>
  <si>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</si>
  <si>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</si>
  <si>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</si>
  <si>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</si>
  <si>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</si>
  <si>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</si>
  <si>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</si>
  <si>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</si>
  <si>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</si>
  <si>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</si>
  <si>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</si>
  <si>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</si>
  <si>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</si>
  <si>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</si>
  <si>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</si>
  <si>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</si>
  <si>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</si>
  <si>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</si>
  <si>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</si>
  <si>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</si>
  <si>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</si>
  <si>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</si>
  <si>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</si>
  <si>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</si>
  <si>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</si>
  <si>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</si>
  <si>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</si>
  <si>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</si>
  <si>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</si>
  <si>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</si>
  <si>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</si>
  <si>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</si>
  <si>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</si>
  <si>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</si>
  <si>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</si>
  <si>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</si>
  <si>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</si>
  <si>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</si>
  <si>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</si>
  <si>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</si>
  <si>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</si>
  <si>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</si>
  <si>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</si>
  <si>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</si>
  <si>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</si>
  <si>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</si>
  <si>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</si>
  <si>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</si>
  <si>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</si>
  <si>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</si>
  <si>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</si>
  <si>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</si>
  <si>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</si>
  <si>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</si>
  <si>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</si>
  <si>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</si>
  <si>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</si>
  <si>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</si>
  <si>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</si>
  <si>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</si>
  <si>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</si>
  <si>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</si>
  <si>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</si>
  <si>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</si>
  <si>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</si>
  <si>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</si>
  <si>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</si>
  <si>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</si>
  <si>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</si>
  <si>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</si>
  <si>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</si>
  <si>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</si>
  <si>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</si>
  <si>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</si>
  <si>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</si>
  <si>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</si>
  <si>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</si>
  <si>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</si>
  <si>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</si>
  <si>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</si>
  <si>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</si>
  <si>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</si>
  <si>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</si>
  <si>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</si>
  <si>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</si>
  <si>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</si>
  <si>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</si>
  <si>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</si>
  <si>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</si>
  <si>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</si>
  <si>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</si>
  <si>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</si>
  <si>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</si>
  <si>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</si>
  <si>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</si>
  <si>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</si>
  <si>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</si>
  <si>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</si>
  <si>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</si>
  <si>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</si>
  <si>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</si>
  <si>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</si>
  <si>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</si>
  <si>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</si>
  <si>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</si>
  <si>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</si>
  <si>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</si>
  <si>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</si>
  <si>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</si>
  <si>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</si>
  <si>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</si>
  <si>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</si>
  <si>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</si>
  <si>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</si>
  <si>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</si>
  <si>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</si>
  <si>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</si>
  <si>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</si>
  <si>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</si>
  <si>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</si>
  <si>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</si>
  <si>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</si>
  <si>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</si>
  <si>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</si>
  <si>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</si>
  <si>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</si>
  <si>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</si>
  <si>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</si>
  <si>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</si>
  <si>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</si>
  <si>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</si>
  <si>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</si>
  <si>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</si>
  <si>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</si>
  <si>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</si>
  <si>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</si>
  <si>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</si>
  <si>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</si>
  <si>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</si>
  <si>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</si>
  <si>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</si>
  <si>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</si>
  <si>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</si>
  <si>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</si>
  <si>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</si>
  <si>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</si>
  <si>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</si>
  <si>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</si>
  <si>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</si>
  <si>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</si>
  <si>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</si>
  <si>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</si>
  <si>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</si>
  <si>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</si>
  <si>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</si>
  <si>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</si>
  <si>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</si>
  <si>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</si>
  <si>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</si>
  <si>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</si>
  <si>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</si>
  <si>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</si>
  <si>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</si>
  <si>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</si>
  <si>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</si>
  <si>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</si>
  <si>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</si>
  <si>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</si>
  <si>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</si>
  <si>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</si>
  <si>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</si>
  <si>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</si>
  <si>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</si>
  <si>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</si>
  <si>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</si>
  <si>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</si>
  <si>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</si>
  <si>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</si>
  <si>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</si>
  <si>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</si>
  <si>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</si>
  <si>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</si>
  <si>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</si>
  <si>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</si>
  <si>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</si>
  <si>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</si>
  <si>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</si>
  <si>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</si>
  <si>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</si>
  <si>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</si>
  <si>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</si>
  <si>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</si>
  <si>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</si>
  <si>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</si>
  <si>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</si>
  <si>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</si>
  <si>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</si>
  <si>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</si>
  <si>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</si>
  <si>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</si>
  <si>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</si>
  <si>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</si>
  <si>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</si>
  <si>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</si>
  <si>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</si>
  <si>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</si>
  <si>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</si>
  <si>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</si>
  <si>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</si>
  <si>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</si>
  <si>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</si>
  <si>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</si>
  <si>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</si>
  <si>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</si>
  <si>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</si>
  <si>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</si>
  <si>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</si>
  <si>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</si>
  <si>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</si>
  <si>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</si>
  <si>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</si>
  <si>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</si>
  <si>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</si>
  <si>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</si>
  <si>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</si>
  <si>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</si>
  <si>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</si>
  <si>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</si>
  <si>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</si>
  <si>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</si>
  <si>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</si>
  <si>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</si>
  <si>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</si>
  <si>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</si>
  <si>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</si>
  <si>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</si>
  <si>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</si>
  <si>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</si>
  <si>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</si>
  <si>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</si>
  <si>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</si>
  <si>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</si>
  <si>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</si>
  <si>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</si>
  <si>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</si>
  <si>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</si>
  <si>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</si>
  <si>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</si>
  <si>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</si>
  <si>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</si>
  <si>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</si>
  <si>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</si>
  <si>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</si>
  <si>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</si>
  <si>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</si>
  <si>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</si>
  <si>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</si>
  <si>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</si>
  <si>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</si>
  <si>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</si>
  <si>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</si>
  <si>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</si>
  <si>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</si>
  <si>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</si>
  <si>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</si>
  <si>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</si>
  <si>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</si>
  <si>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</si>
  <si>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</si>
  <si>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</si>
  <si>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</si>
  <si>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</si>
  <si>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</si>
  <si>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</si>
  <si>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</si>
  <si>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</si>
  <si>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</si>
  <si>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</si>
  <si>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</si>
  <si>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</si>
  <si>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</si>
  <si>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</si>
  <si>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</si>
  <si>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</si>
  <si>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</si>
  <si>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</si>
  <si>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</si>
  <si>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</si>
  <si>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</si>
  <si>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</si>
  <si>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</si>
  <si>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</si>
  <si>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</si>
  <si>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</si>
  <si>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</si>
  <si>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</si>
  <si>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</si>
  <si>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</si>
  <si>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</si>
  <si>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</si>
  <si>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</si>
  <si>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</si>
  <si>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</si>
  <si>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</si>
  <si>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</si>
  <si>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</si>
  <si>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</si>
  <si>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</si>
  <si>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</si>
  <si>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</si>
  <si>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</si>
  <si>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</si>
  <si>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</si>
  <si>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</si>
  <si>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</si>
  <si>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</si>
  <si>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</si>
  <si>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</si>
  <si>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</si>
  <si>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</si>
  <si>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</si>
  <si>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</si>
  <si>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</si>
  <si>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</si>
  <si>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</si>
  <si>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</si>
  <si>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</si>
  <si>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</si>
  <si>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</si>
  <si>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</si>
  <si>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</si>
  <si>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</si>
  <si>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</si>
  <si>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</si>
  <si>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</si>
  <si>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</si>
  <si>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</si>
  <si>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</si>
  <si>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</si>
  <si>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</si>
  <si>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</si>
  <si>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</si>
  <si>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</si>
  <si>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</si>
  <si>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</si>
  <si>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</si>
  <si>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</si>
  <si>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</si>
  <si>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</si>
  <si>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</si>
  <si>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</si>
  <si>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</si>
  <si>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</si>
  <si>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</si>
  <si>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</si>
  <si>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</si>
  <si>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</si>
  <si>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</si>
  <si>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</si>
  <si>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</si>
  <si>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</si>
  <si>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</si>
  <si>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</si>
  <si>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</si>
  <si>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</si>
  <si>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</si>
  <si>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</si>
  <si>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</si>
  <si>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</si>
  <si>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</si>
  <si>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</si>
  <si>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</si>
  <si>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</si>
  <si>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</si>
  <si>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</si>
  <si>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</si>
  <si>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</si>
  <si>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</si>
  <si>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</si>
  <si>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</si>
  <si>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</si>
  <si>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</si>
  <si>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</si>
  <si>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</si>
  <si>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</si>
  <si>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</si>
  <si>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</si>
  <si>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</si>
  <si>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</si>
  <si>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</si>
  <si>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</si>
  <si>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</si>
  <si>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</si>
  <si>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</si>
  <si>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</si>
  <si>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</si>
  <si>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</si>
  <si>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</si>
  <si>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</si>
  <si>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</si>
  <si>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</si>
  <si>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</si>
  <si>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</si>
  <si>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</si>
  <si>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</si>
  <si>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</si>
  <si>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</si>
  <si>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</si>
  <si>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</si>
  <si>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</si>
  <si>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</si>
  <si>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</si>
  <si>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</si>
  <si>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</si>
  <si>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</si>
  <si>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</si>
  <si>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</si>
  <si>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</si>
  <si>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</si>
  <si>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</si>
  <si>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</si>
  <si>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</si>
  <si>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</si>
  <si>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</si>
  <si>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</si>
  <si>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</si>
  <si>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</si>
  <si>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</si>
  <si>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</si>
  <si>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</si>
  <si>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</si>
  <si>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</si>
  <si>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</si>
  <si>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</si>
  <si>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</si>
  <si>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</si>
  <si>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</si>
  <si>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</si>
  <si>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</si>
  <si>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</si>
  <si>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</si>
  <si>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</si>
  <si>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</si>
  <si>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</si>
  <si>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</si>
  <si>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</si>
  <si>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</si>
  <si>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</si>
  <si>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</si>
  <si>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</si>
  <si>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</si>
  <si>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</si>
  <si>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</si>
  <si>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</si>
  <si>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</si>
  <si>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</si>
  <si>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</si>
  <si>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</si>
  <si>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</si>
  <si>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</si>
  <si>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</si>
  <si>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</si>
  <si>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</si>
  <si>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</si>
  <si>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</si>
  <si>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</si>
  <si>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</si>
  <si>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</si>
  <si>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</si>
  <si>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</si>
  <si>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</si>
  <si>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</si>
  <si>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</si>
  <si>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</si>
  <si>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</si>
  <si>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</si>
  <si>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</si>
  <si>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</si>
  <si>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</si>
  <si>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</si>
  <si>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</si>
  <si>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</si>
  <si>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</si>
  <si>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</si>
  <si>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</si>
  <si>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</si>
  <si>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</si>
  <si>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</si>
  <si>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</si>
  <si>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</si>
  <si>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</si>
  <si>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</si>
  <si>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</si>
  <si>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</si>
  <si>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</si>
  <si>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</si>
  <si>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</si>
  <si>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</si>
  <si>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</si>
  <si>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</si>
  <si>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</si>
  <si>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</si>
  <si>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</si>
  <si>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</si>
  <si>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</si>
  <si>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</si>
  <si>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</si>
  <si>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</si>
  <si>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</si>
  <si>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</si>
  <si>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</si>
  <si>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</si>
  <si>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</si>
  <si>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</si>
  <si>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</si>
  <si>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</si>
  <si>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</si>
  <si>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</si>
  <si>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</si>
  <si>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</si>
  <si>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</si>
  <si>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</si>
  <si>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</si>
  <si>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</si>
  <si>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</si>
  <si>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</si>
  <si>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</si>
  <si>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</si>
  <si>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</si>
  <si>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</si>
  <si>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</si>
  <si>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</si>
  <si>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</si>
  <si>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</si>
  <si>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</si>
  <si>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</si>
  <si>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</si>
  <si>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</si>
  <si>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</si>
  <si>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</si>
  <si>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</si>
  <si>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</si>
  <si>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</si>
  <si>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</si>
  <si>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</si>
  <si>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</si>
  <si>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</si>
  <si>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</si>
  <si>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</si>
  <si>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</si>
  <si>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</si>
  <si>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</si>
  <si>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</si>
  <si>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</si>
  <si>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</si>
  <si>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</si>
  <si>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</si>
  <si>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</si>
  <si>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</si>
  <si>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</si>
  <si>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</si>
  <si>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</si>
  <si>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</si>
  <si>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</si>
  <si>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</si>
  <si>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</si>
  <si>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</si>
  <si>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</si>
  <si>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</si>
  <si>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</si>
  <si>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</si>
  <si>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</si>
  <si>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</si>
  <si>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</si>
  <si>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</si>
  <si>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</si>
  <si>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</si>
  <si>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</si>
  <si>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</si>
  <si>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</si>
  <si>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</si>
  <si>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</si>
  <si>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</si>
  <si>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</si>
  <si>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</si>
  <si>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</si>
  <si>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</si>
  <si>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</si>
  <si>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</si>
  <si>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</si>
  <si>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</si>
  <si>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</si>
  <si>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</si>
  <si>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</si>
  <si>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</si>
  <si>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</si>
  <si>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</si>
  <si>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</si>
  <si>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</si>
  <si>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</si>
  <si>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</si>
  <si>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</si>
  <si>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</si>
  <si>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</si>
  <si>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</si>
  <si>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</si>
  <si>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</si>
  <si>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</si>
  <si>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</si>
  <si>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</si>
  <si>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</si>
  <si>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</si>
  <si>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</si>
  <si>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</si>
  <si>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</si>
  <si>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</si>
  <si>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</si>
  <si>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</si>
  <si>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</si>
  <si>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</si>
  <si>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</si>
  <si>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</si>
  <si>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</si>
  <si>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</si>
  <si>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</si>
  <si>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</si>
  <si>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</si>
  <si>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</si>
  <si>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</si>
  <si>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</si>
  <si>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</si>
  <si>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</si>
  <si>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</si>
  <si>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</si>
  <si>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</si>
  <si>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</si>
  <si>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</si>
  <si>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</si>
  <si>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</si>
  <si>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</si>
  <si>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</si>
  <si>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</si>
  <si>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</si>
  <si>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</si>
  <si>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</si>
  <si>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</si>
  <si>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</si>
  <si>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</si>
  <si>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</si>
  <si>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</si>
  <si>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</si>
  <si>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</si>
  <si>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</si>
  <si>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</si>
  <si>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</si>
  <si>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</si>
  <si>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</si>
  <si>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</si>
  <si>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</si>
  <si>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</si>
  <si>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</si>
  <si>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</si>
  <si>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</si>
  <si>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</si>
  <si>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</si>
  <si>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</si>
  <si>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</si>
  <si>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</si>
  <si>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</si>
  <si>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</si>
  <si>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</si>
  <si>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</si>
  <si>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</si>
  <si>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</si>
  <si>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</si>
  <si>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</si>
  <si>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</si>
  <si>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</si>
  <si>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</si>
  <si>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</si>
  <si>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</si>
  <si>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</si>
  <si>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</si>
  <si>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</si>
  <si>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</si>
  <si>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</si>
  <si>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</si>
  <si>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</si>
  <si>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</si>
  <si>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</si>
  <si>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</si>
  <si>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</si>
  <si>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</si>
  <si>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</si>
  <si>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</si>
  <si>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</si>
  <si>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</si>
  <si>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</si>
  <si>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</si>
  <si>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</si>
  <si>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</si>
  <si>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</si>
  <si>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</si>
  <si>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</si>
  <si>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</si>
  <si>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</si>
  <si>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</si>
  <si>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</si>
  <si>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</si>
  <si>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</si>
  <si>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</si>
  <si>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</si>
  <si>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</si>
  <si>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</si>
  <si>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</si>
  <si>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</si>
  <si>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</si>
  <si>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</si>
  <si>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</si>
  <si>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</si>
  <si>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</si>
  <si>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</si>
  <si>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</si>
  <si>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</si>
  <si>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</si>
  <si>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</si>
  <si>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</si>
  <si>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</si>
  <si>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</si>
  <si>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</si>
  <si>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</si>
  <si>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</si>
  <si>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</si>
  <si>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</si>
  <si>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</si>
  <si>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</si>
  <si>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</si>
  <si>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</si>
  <si>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</si>
  <si>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</si>
  <si>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</si>
  <si>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</si>
  <si>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</si>
  <si>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</si>
  <si>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</si>
  <si>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</si>
  <si>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</si>
  <si>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</si>
  <si>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</si>
  <si>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</si>
  <si>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</si>
  <si>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</si>
  <si>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</si>
  <si>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</si>
  <si>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</si>
  <si>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</si>
  <si>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</si>
  <si>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</si>
  <si>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</si>
  <si>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</si>
  <si>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</si>
  <si>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</si>
  <si>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</si>
  <si>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</si>
  <si>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</si>
  <si>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</si>
  <si>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</si>
  <si>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</si>
  <si>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</si>
  <si>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</si>
  <si>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</si>
  <si>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</si>
  <si>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</si>
  <si>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</si>
  <si>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</si>
  <si>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</si>
  <si>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</si>
  <si>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</si>
  <si>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</si>
  <si>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</si>
  <si>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</si>
  <si>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</si>
  <si>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</si>
  <si>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</si>
  <si>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</si>
  <si>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</si>
  <si>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</si>
  <si>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</si>
  <si>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</si>
  <si>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</si>
  <si>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</si>
  <si>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</si>
  <si>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</si>
  <si>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</si>
  <si>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</si>
  <si>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</si>
  <si>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</si>
  <si>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</si>
  <si>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</si>
  <si>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</si>
  <si>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</si>
  <si>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</si>
  <si>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</si>
  <si>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</si>
  <si>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</si>
  <si>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</si>
  <si>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</si>
  <si>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</si>
  <si>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</si>
  <si>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</si>
  <si>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</si>
  <si>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</si>
  <si>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</si>
  <si>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</si>
  <si>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</si>
  <si>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</si>
  <si>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</si>
  <si>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</si>
  <si>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</si>
  <si>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</si>
  <si>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</si>
  <si>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</si>
  <si>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</si>
  <si>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</si>
  <si>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</si>
  <si>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</si>
  <si>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</si>
  <si>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</si>
  <si>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</si>
  <si>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</si>
  <si>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</si>
  <si>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</si>
  <si>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</si>
  <si>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</si>
  <si>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</si>
  <si>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</si>
  <si>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</si>
  <si>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</si>
  <si>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</si>
  <si>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</si>
  <si>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</si>
  <si>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</si>
  <si>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</si>
  <si>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</si>
  <si>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</si>
  <si>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</si>
  <si>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</si>
  <si>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</si>
  <si>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</si>
  <si>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</si>
  <si>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</si>
  <si>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</si>
  <si>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</si>
  <si>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</si>
  <si>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</si>
  <si>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</si>
  <si>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</si>
  <si>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</si>
  <si>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</si>
  <si>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</si>
  <si>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</si>
  <si>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</si>
  <si>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</si>
  <si>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</si>
  <si>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</si>
  <si>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</si>
  <si>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</si>
  <si>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</si>
  <si>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</si>
  <si>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</si>
  <si>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</si>
  <si>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</si>
  <si>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</si>
  <si>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</si>
  <si>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</si>
  <si>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</si>
  <si>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</si>
  <si>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</si>
  <si>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</si>
  <si>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</si>
  <si>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</si>
  <si>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</si>
  <si>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</si>
  <si>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</si>
  <si>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</si>
  <si>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</si>
  <si>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</si>
  <si>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</si>
  <si>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</si>
  <si>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</si>
  <si>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</si>
  <si>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</si>
  <si>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</si>
  <si>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</si>
  <si>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</si>
  <si>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</si>
  <si>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</si>
  <si>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</si>
  <si>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</si>
  <si>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</si>
  <si>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</si>
  <si>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</si>
  <si>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</si>
  <si>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</si>
  <si>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</si>
  <si>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</si>
  <si>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</si>
  <si>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</si>
  <si>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</si>
  <si>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</si>
  <si>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</si>
  <si>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</si>
  <si>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</si>
  <si>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</si>
  <si>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</si>
  <si>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</si>
  <si>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</si>
  <si>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</si>
  <si>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</si>
  <si>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</si>
  <si>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</si>
  <si>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</si>
  <si>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</si>
  <si>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</si>
  <si>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</si>
  <si>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</si>
  <si>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</si>
  <si>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</si>
  <si>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</si>
  <si>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</si>
  <si>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</si>
  <si>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</si>
  <si>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</si>
  <si>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</si>
  <si>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</si>
  <si>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</si>
  <si>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</si>
  <si>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</si>
  <si>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</si>
  <si>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</si>
  <si>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</si>
  <si>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</si>
  <si>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</si>
  <si>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</si>
  <si>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</si>
  <si>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</si>
  <si>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</si>
  <si>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</si>
  <si>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</si>
  <si>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</si>
  <si>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</si>
  <si>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</si>
  <si>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</si>
  <si>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</si>
  <si>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</si>
  <si>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</si>
  <si>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</si>
  <si>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</si>
  <si>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</si>
  <si>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</si>
  <si>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</si>
  <si>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</si>
  <si>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</si>
  <si>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</si>
  <si>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</si>
  <si>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</si>
  <si>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</si>
  <si>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</si>
  <si>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</si>
  <si>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</si>
  <si>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</si>
  <si>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</si>
  <si>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</si>
  <si>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</si>
  <si>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</si>
  <si>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</si>
  <si>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</si>
  <si>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</si>
  <si>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</si>
  <si>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</si>
  <si>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</si>
  <si>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</si>
  <si>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</si>
  <si>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</si>
  <si>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</si>
  <si>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</si>
  <si>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</si>
  <si>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</si>
  <si>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</si>
  <si>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</si>
  <si>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</si>
  <si>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</si>
  <si>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</si>
  <si>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</si>
  <si>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</si>
  <si>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</si>
  <si>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</si>
  <si>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</si>
  <si>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</si>
  <si>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</si>
  <si>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</si>
  <si>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</si>
  <si>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</si>
  <si>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</si>
  <si>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</si>
  <si>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</si>
  <si>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</si>
  <si>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</si>
  <si>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</si>
  <si>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</si>
  <si>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</si>
  <si>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</si>
  <si>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</si>
  <si>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</si>
  <si>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</si>
  <si>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</si>
  <si>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</si>
  <si>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</si>
  <si>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</si>
  <si>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</si>
  <si>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</si>
  <si>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</si>
  <si>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</si>
  <si>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</si>
  <si>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</si>
  <si>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</si>
  <si>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</si>
  <si>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</si>
  <si>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</si>
  <si>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</si>
  <si>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</si>
  <si>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</si>
  <si>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</si>
  <si>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</si>
  <si>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</si>
  <si>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</si>
  <si>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</si>
  <si>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</si>
  <si>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</si>
  <si>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</si>
  <si>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</si>
  <si>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</si>
  <si>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</si>
  <si>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</si>
  <si>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</si>
  <si>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</si>
  <si>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</si>
  <si>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</si>
  <si>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</si>
  <si>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</si>
  <si>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</si>
  <si>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</si>
  <si>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</si>
  <si>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</si>
  <si>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</si>
  <si>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</si>
  <si>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</si>
  <si>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</si>
  <si>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</si>
  <si>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</si>
  <si>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</si>
  <si>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</si>
  <si>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</si>
  <si>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</si>
  <si>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</si>
  <si>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</si>
  <si>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</si>
  <si>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</si>
  <si>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</si>
  <si>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</si>
  <si>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</si>
  <si>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</si>
  <si>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</si>
  <si>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</si>
  <si>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</si>
  <si>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</si>
  <si>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</si>
  <si>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</si>
  <si>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</si>
  <si>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</si>
  <si>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</si>
  <si>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</si>
  <si>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</si>
  <si>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</si>
  <si>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</si>
  <si>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</si>
  <si>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</si>
  <si>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</si>
  <si>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</si>
  <si>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</si>
  <si>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</si>
  <si>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</si>
  <si>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</si>
  <si>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</si>
  <si>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</si>
  <si>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</si>
  <si>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</si>
  <si>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</si>
  <si>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</si>
  <si>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</si>
  <si>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</si>
  <si>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</si>
  <si>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</si>
  <si>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</si>
  <si>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</si>
  <si>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</si>
  <si>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</si>
  <si>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</si>
  <si>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</si>
  <si>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</si>
  <si>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</si>
  <si>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</si>
  <si>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</si>
  <si>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</si>
  <si>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</si>
  <si>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</si>
  <si>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</si>
  <si>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</si>
  <si>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</si>
  <si>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</si>
  <si>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</si>
  <si>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</si>
  <si>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</si>
  <si>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</si>
  <si>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</si>
  <si>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</si>
  <si>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</si>
  <si>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</si>
  <si>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</si>
  <si>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</si>
  <si>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</si>
  <si>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</si>
  <si>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</si>
  <si>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</si>
  <si>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</si>
  <si>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</si>
  <si>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</si>
  <si>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</si>
  <si>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</si>
  <si>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</si>
  <si>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</si>
  <si>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</si>
  <si>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</si>
  <si>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</si>
  <si>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</si>
  <si>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</si>
  <si>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</si>
  <si>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</si>
  <si>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</si>
  <si>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</si>
  <si>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</si>
  <si>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</si>
  <si>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</si>
  <si>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</si>
  <si>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</si>
  <si>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</si>
  <si>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</si>
  <si>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</si>
  <si>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</si>
  <si>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</si>
  <si>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</si>
  <si>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</si>
  <si>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</si>
  <si>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</si>
  <si>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</si>
  <si>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</si>
  <si>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</si>
  <si>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</si>
  <si>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</si>
  <si>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</si>
  <si>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</si>
  <si>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</si>
  <si>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</si>
  <si>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</si>
  <si>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</si>
  <si>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</si>
  <si>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</si>
  <si>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</si>
  <si>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</si>
  <si>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</si>
  <si>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</si>
  <si>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</si>
  <si>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</si>
  <si>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</si>
  <si>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</si>
  <si>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</si>
  <si>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</si>
  <si>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</si>
  <si>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</si>
  <si>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</si>
  <si>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</si>
  <si>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</si>
  <si>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</si>
  <si>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</si>
  <si>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</si>
  <si>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</si>
  <si>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</si>
  <si>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</si>
  <si>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</si>
  <si>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</si>
  <si>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</si>
  <si>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</si>
  <si>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</si>
  <si>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</si>
  <si>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</si>
  <si>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</si>
  <si>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</si>
  <si>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</si>
  <si>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</si>
  <si>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</si>
  <si>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</si>
  <si>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</si>
  <si>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</si>
  <si>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</si>
  <si>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</si>
  <si>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</si>
  <si>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</si>
  <si>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</si>
  <si>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</si>
  <si>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</si>
  <si>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</si>
  <si>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</si>
  <si>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</si>
  <si>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</si>
  <si>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</si>
  <si>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</si>
  <si>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</si>
  <si>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</si>
  <si>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</si>
  <si>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</si>
  <si>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</si>
  <si>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</si>
  <si>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</si>
  <si>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</si>
  <si>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</si>
  <si>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</si>
  <si>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</si>
  <si>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</si>
  <si>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</si>
  <si>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</si>
  <si>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</si>
  <si>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</si>
  <si>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</si>
  <si>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</si>
  <si>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</si>
  <si>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</si>
  <si>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</si>
  <si>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</si>
  <si>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</si>
  <si>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</si>
  <si>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</si>
  <si>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</si>
  <si>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</si>
  <si>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</si>
  <si>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</si>
  <si>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</si>
  <si>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</si>
  <si>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</si>
  <si>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</si>
  <si>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</si>
  <si>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</si>
  <si>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</si>
  <si>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</si>
  <si>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</si>
  <si>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</si>
  <si>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</si>
  <si>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</si>
  <si>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</si>
  <si>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</si>
  <si>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</si>
  <si>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</si>
  <si>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</si>
  <si>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</si>
  <si>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</si>
  <si>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</si>
  <si>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</si>
  <si>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</si>
  <si>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</si>
  <si>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</si>
  <si>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</si>
  <si>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</si>
  <si>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</si>
  <si>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</si>
  <si>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</si>
  <si>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</si>
  <si>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</si>
  <si>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</si>
  <si>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</si>
  <si>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</si>
  <si>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</si>
  <si>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</si>
  <si>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</si>
  <si>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</si>
  <si>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</si>
  <si>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</si>
  <si>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</si>
  <si>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</si>
  <si>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</si>
  <si>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</si>
  <si>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</si>
  <si>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</si>
  <si>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</si>
  <si>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</si>
  <si>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</si>
  <si>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</si>
  <si>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</si>
  <si>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</si>
  <si>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</si>
  <si>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</si>
  <si>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</si>
  <si>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</si>
  <si>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</si>
  <si>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</si>
  <si>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</si>
  <si>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</si>
  <si>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</si>
  <si>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</si>
  <si>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</si>
  <si>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</si>
  <si>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</si>
  <si>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</si>
  <si>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</si>
  <si>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</si>
  <si>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</si>
  <si>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</si>
  <si>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</si>
  <si>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</si>
  <si>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</si>
  <si>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</si>
  <si>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</si>
  <si>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</si>
  <si>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</si>
  <si>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</si>
  <si>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</si>
  <si>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</si>
  <si>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</si>
  <si>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</si>
  <si>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</si>
  <si>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</si>
  <si>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</si>
  <si>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</si>
  <si>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</si>
  <si>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</si>
  <si>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</si>
  <si>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</si>
  <si>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</si>
  <si>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</si>
  <si>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</si>
  <si>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</si>
  <si>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</si>
  <si>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</si>
  <si>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</si>
  <si>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</si>
  <si>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</si>
  <si>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</si>
  <si>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</si>
  <si>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</si>
  <si>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</si>
  <si>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</si>
  <si>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</si>
  <si>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</si>
  <si>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</si>
  <si>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</si>
  <si>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</si>
  <si>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</si>
  <si>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</si>
  <si>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</si>
  <si>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</si>
  <si>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</si>
  <si>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</si>
  <si>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</si>
  <si>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</si>
  <si>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</si>
  <si>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</si>
  <si>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</si>
  <si>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</si>
  <si>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</si>
  <si>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</si>
  <si>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</si>
  <si>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</si>
  <si>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</si>
  <si>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</si>
  <si>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</si>
  <si>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</si>
  <si>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</si>
  <si>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</si>
  <si>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</si>
  <si>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</si>
  <si>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</si>
  <si>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</si>
  <si>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</si>
  <si>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</si>
  <si>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</si>
  <si>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</si>
  <si>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</si>
  <si>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</si>
  <si>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</si>
  <si>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</si>
  <si>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</si>
  <si>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</si>
  <si>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</si>
  <si>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</si>
  <si>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</si>
  <si>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</si>
  <si>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</si>
  <si>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</si>
  <si>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</si>
  <si>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</si>
  <si>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</si>
  <si>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</si>
  <si>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</si>
  <si>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</si>
  <si>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</si>
  <si>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</si>
  <si>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</si>
  <si>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</si>
  <si>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</si>
  <si>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</si>
  <si>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</si>
  <si>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</si>
  <si>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</si>
  <si>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</si>
  <si>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</si>
  <si>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</si>
  <si>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</si>
  <si>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</si>
  <si>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</si>
  <si>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</si>
  <si>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</si>
  <si>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</si>
  <si>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</si>
  <si>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</si>
  <si>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</si>
  <si>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</si>
  <si>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</si>
  <si>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</si>
  <si>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</si>
  <si>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</si>
  <si>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</si>
  <si>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</si>
  <si>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</si>
  <si>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</si>
  <si>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</si>
  <si>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</si>
  <si>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</si>
  <si>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</si>
  <si>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</si>
  <si>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</si>
  <si>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</si>
  <si>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</si>
  <si>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</si>
  <si>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</si>
  <si>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</si>
  <si>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</si>
  <si>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</si>
  <si>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</si>
  <si>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</si>
  <si>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</si>
  <si>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</si>
  <si>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</si>
  <si>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</si>
  <si>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</si>
  <si>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</si>
  <si>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</si>
  <si>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</si>
  <si>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</si>
  <si>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</si>
  <si>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</si>
  <si>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</si>
  <si>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</si>
  <si>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</si>
  <si>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</si>
  <si>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</si>
  <si>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</si>
  <si>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</si>
  <si>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</si>
  <si>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</si>
  <si>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</si>
  <si>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</si>
  <si>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</si>
  <si>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</si>
  <si>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</si>
  <si>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</si>
  <si>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</si>
  <si>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</si>
  <si>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</si>
  <si>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</si>
  <si>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</si>
  <si>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</si>
  <si>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</si>
  <si>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</si>
  <si>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</si>
  <si>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</si>
  <si>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</si>
  <si>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</si>
  <si>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</si>
  <si>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</si>
  <si>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</si>
  <si>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</si>
  <si>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</si>
  <si>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</si>
  <si>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</si>
  <si>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</si>
  <si>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</si>
  <si>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</si>
  <si>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</si>
  <si>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</si>
  <si>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</si>
  <si>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</si>
  <si>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</si>
  <si>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</si>
  <si>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</si>
  <si>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</si>
  <si>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</si>
  <si>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</si>
  <si>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</si>
  <si>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</si>
  <si>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</si>
  <si>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</si>
  <si>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</si>
  <si>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</si>
  <si>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</si>
  <si>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</si>
  <si>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</si>
  <si>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</si>
  <si>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</si>
  <si>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</si>
  <si>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</si>
  <si>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</si>
  <si>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</si>
  <si>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</si>
  <si>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</si>
  <si>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</si>
  <si>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</si>
  <si>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</si>
  <si>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</si>
  <si>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</si>
  <si>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</si>
  <si>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</si>
  <si>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</si>
  <si>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</si>
  <si>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</si>
  <si>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</si>
  <si>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</si>
  <si>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</si>
  <si>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</si>
  <si>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</si>
  <si>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</si>
  <si>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</si>
  <si>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</si>
  <si>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</si>
  <si>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</si>
  <si>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</si>
  <si>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</si>
  <si>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</si>
  <si>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</si>
  <si>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</si>
  <si>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</si>
  <si>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</si>
  <si>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</si>
  <si>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</si>
  <si>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</si>
  <si>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</si>
  <si>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</si>
  <si>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</si>
  <si>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</si>
  <si>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</si>
  <si>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</si>
  <si>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</si>
  <si>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</si>
  <si>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</si>
  <si>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</si>
  <si>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</si>
  <si>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</si>
  <si>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</si>
  <si>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</si>
  <si>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</si>
  <si>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</si>
  <si>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</si>
  <si>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</si>
  <si>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</si>
  <si>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</si>
  <si>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</si>
  <si>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</si>
  <si>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</si>
  <si>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</si>
  <si>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</si>
  <si>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</si>
  <si>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</si>
  <si>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</si>
  <si>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</si>
  <si>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</si>
  <si>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</si>
  <si>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</si>
  <si>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</si>
  <si>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</si>
  <si>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</si>
  <si>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</si>
  <si>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</si>
  <si>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</si>
  <si>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</si>
  <si>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</si>
  <si>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</si>
  <si>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</si>
  <si>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</si>
  <si>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</si>
  <si>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</si>
  <si>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</si>
  <si>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</si>
  <si>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</si>
  <si>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</si>
  <si>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</si>
  <si>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</si>
  <si>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</si>
  <si>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</si>
  <si>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</si>
  <si>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</si>
  <si>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</si>
  <si>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</si>
  <si>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</si>
  <si>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</si>
  <si>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</si>
  <si>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</si>
  <si>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</si>
  <si>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</si>
  <si>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</si>
  <si>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</si>
  <si>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</si>
  <si>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</si>
  <si>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</si>
  <si>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</si>
  <si>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</si>
  <si>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</si>
  <si>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</si>
  <si>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</si>
  <si>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</si>
  <si>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</si>
  <si>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</si>
  <si>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</si>
  <si>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</si>
  <si>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</si>
  <si>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</si>
  <si>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</si>
  <si>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</si>
  <si>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</si>
  <si>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</si>
  <si>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</si>
  <si>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</si>
  <si>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</si>
  <si>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</si>
  <si>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</si>
  <si>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</si>
  <si>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</si>
  <si>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</si>
  <si>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</si>
  <si>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</si>
  <si>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</si>
  <si>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</si>
  <si>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</si>
  <si>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</si>
  <si>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</si>
  <si>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</si>
  <si>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</si>
  <si>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</si>
  <si>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</si>
  <si>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</si>
  <si>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</si>
  <si>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</si>
  <si>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</si>
  <si>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</si>
  <si>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</si>
  <si>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</si>
  <si>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</si>
  <si>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</si>
  <si>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</si>
  <si>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</si>
  <si>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</si>
  <si>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</si>
  <si>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</si>
  <si>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</si>
  <si>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</si>
  <si>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</si>
  <si>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</si>
  <si>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</si>
  <si>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</si>
  <si>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</si>
  <si>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</si>
  <si>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</si>
  <si>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</si>
  <si>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</si>
  <si>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</si>
  <si>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</si>
  <si>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</si>
  <si>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</si>
  <si>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</si>
  <si>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</si>
  <si>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</si>
  <si>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</si>
  <si>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</si>
  <si>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</si>
  <si>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</si>
  <si>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</si>
  <si>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</si>
  <si>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</si>
  <si>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</si>
  <si>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</si>
  <si>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</si>
  <si>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</si>
  <si>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</si>
  <si>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</si>
  <si>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</si>
  <si>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</si>
  <si>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</si>
  <si>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</si>
  <si>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</si>
  <si>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</si>
  <si>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</si>
  <si>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</si>
  <si>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</si>
  <si>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</si>
  <si>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</si>
  <si>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</si>
  <si>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</si>
  <si>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</si>
  <si>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</si>
  <si>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</si>
  <si>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</si>
  <si>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</si>
  <si>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</si>
  <si>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</si>
  <si>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</si>
  <si>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</si>
  <si>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</si>
  <si>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</si>
  <si>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</si>
  <si>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</si>
  <si>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</si>
  <si>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</si>
  <si>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</si>
  <si>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</si>
  <si>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</si>
  <si>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</si>
  <si>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</si>
  <si>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</si>
  <si>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</si>
  <si>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</si>
  <si>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</si>
  <si>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</si>
  <si>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</si>
  <si>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</si>
  <si>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</si>
  <si>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</si>
  <si>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</si>
  <si>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</si>
  <si>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</si>
  <si>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</si>
  <si>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</si>
  <si>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</si>
  <si>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</si>
  <si>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</si>
  <si>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</si>
  <si>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</si>
  <si>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</si>
  <si>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</si>
  <si>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</si>
  <si>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</si>
  <si>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</si>
  <si>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</si>
  <si>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</si>
  <si>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</si>
  <si>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</si>
  <si>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</si>
  <si>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</si>
  <si>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</si>
  <si>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</si>
  <si>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</si>
  <si>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</si>
  <si>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</si>
  <si>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</si>
  <si>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</si>
  <si>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</si>
  <si>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</si>
  <si>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</si>
  <si>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</si>
  <si>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</si>
  <si>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</si>
  <si>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</si>
  <si>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</si>
  <si>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</si>
  <si>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</si>
  <si>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</si>
  <si>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</si>
  <si>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</si>
  <si>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</si>
  <si>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</si>
  <si>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</si>
  <si>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</si>
  <si>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</si>
  <si>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</si>
  <si>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</si>
  <si>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</si>
  <si>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</si>
  <si>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</si>
  <si>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</si>
  <si>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</si>
  <si>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</si>
  <si>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</si>
  <si>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</si>
  <si>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</si>
  <si>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</si>
  <si>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</si>
  <si>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</si>
  <si>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</si>
  <si>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</si>
  <si>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</si>
  <si>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</si>
  <si>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</si>
  <si>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</si>
  <si>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</si>
  <si>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</si>
  <si>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</si>
  <si>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</si>
  <si>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</si>
  <si>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</si>
  <si>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</si>
  <si>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</si>
  <si>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</si>
  <si>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</si>
  <si>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</si>
  <si>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</si>
  <si>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</si>
  <si>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</si>
  <si>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</si>
  <si>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</si>
  <si>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</si>
  <si>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</si>
  <si>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</si>
  <si>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</si>
  <si>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</si>
  <si>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</si>
  <si>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</si>
  <si>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</si>
  <si>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</si>
  <si>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</si>
  <si>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</si>
  <si>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</si>
  <si>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</si>
  <si>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</si>
  <si>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</si>
  <si>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</si>
  <si>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</si>
  <si>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</si>
  <si>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</si>
  <si>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</si>
  <si>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</si>
  <si>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</si>
  <si>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</si>
  <si>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</si>
  <si>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</si>
  <si>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</si>
  <si>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</si>
  <si>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</si>
  <si>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</si>
  <si>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</si>
  <si>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</si>
  <si>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</si>
  <si>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</si>
  <si>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</si>
  <si>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</si>
  <si>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</si>
  <si>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</si>
  <si>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</si>
  <si>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</si>
  <si>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</si>
  <si>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</si>
  <si>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</si>
  <si>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</si>
  <si>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</si>
  <si>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</si>
  <si>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</si>
  <si>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</si>
  <si>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</si>
  <si>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</si>
  <si>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</si>
  <si>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</si>
  <si>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</si>
  <si>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</si>
  <si>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</si>
  <si>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</si>
  <si>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</si>
  <si>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</si>
  <si>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</si>
  <si>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</si>
  <si>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</si>
  <si>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</si>
  <si>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</si>
  <si>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</si>
  <si>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</si>
  <si>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</si>
  <si>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</si>
  <si>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</si>
  <si>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</si>
  <si>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</si>
  <si>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</si>
  <si>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</si>
  <si>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</si>
  <si>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</si>
  <si>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</si>
  <si>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</si>
  <si>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</si>
  <si>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</si>
  <si>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</si>
  <si>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</si>
  <si>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</si>
  <si>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</si>
  <si>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</si>
  <si>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</si>
  <si>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</si>
  <si>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</si>
  <si>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</si>
  <si>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</si>
  <si>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</si>
  <si>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</si>
  <si>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</si>
  <si>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</si>
  <si>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</si>
  <si>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</si>
  <si>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</si>
  <si>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</si>
  <si>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</si>
  <si>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</si>
  <si>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</si>
  <si>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</si>
  <si>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</si>
  <si>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</si>
  <si>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</si>
  <si>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</si>
  <si>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</si>
  <si>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</si>
  <si>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</si>
  <si>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</si>
  <si>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</si>
  <si>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</si>
  <si>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</si>
  <si>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</si>
  <si>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</si>
  <si>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</si>
  <si>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</si>
  <si>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</si>
  <si>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</si>
  <si>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</si>
  <si>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</si>
  <si>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</si>
  <si>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</si>
  <si>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</si>
  <si>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</si>
  <si>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</si>
  <si>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</si>
  <si>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</si>
  <si>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</si>
  <si>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</si>
  <si>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</si>
  <si>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</si>
  <si>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</si>
  <si>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</si>
  <si>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</si>
  <si>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</si>
  <si>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</si>
  <si>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</si>
  <si>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</si>
  <si>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</si>
  <si>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</si>
  <si>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</si>
  <si>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</si>
  <si>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</si>
  <si>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</si>
  <si>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</si>
  <si>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</si>
  <si>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</si>
  <si>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</si>
  <si>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</si>
  <si>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</si>
  <si>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</si>
  <si>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</si>
  <si>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</si>
  <si>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</si>
  <si>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</si>
  <si>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</si>
  <si>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</si>
  <si>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</si>
  <si>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</si>
  <si>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</si>
  <si>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</si>
  <si>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</si>
  <si>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</si>
  <si>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</si>
  <si>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</si>
  <si>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</si>
  <si>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</si>
  <si>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</si>
  <si>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</si>
  <si>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</si>
  <si>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</si>
  <si>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</si>
  <si>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</si>
  <si>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</si>
  <si>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</si>
  <si>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</si>
  <si>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</si>
  <si>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</si>
  <si>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</si>
  <si>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</si>
  <si>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</si>
  <si>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</si>
  <si>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</si>
  <si>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</si>
  <si>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</si>
  <si>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</si>
  <si>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</si>
  <si>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</si>
  <si>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</si>
  <si>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</si>
  <si>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</si>
  <si>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</si>
  <si>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</si>
  <si>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</si>
  <si>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</si>
  <si>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</si>
  <si>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</si>
  <si>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</si>
  <si>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</si>
  <si>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</si>
  <si>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</si>
  <si>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</si>
  <si>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</si>
  <si>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</si>
  <si>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</si>
  <si>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</si>
  <si>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</si>
  <si>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</si>
  <si>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</si>
  <si>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</si>
  <si>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</si>
  <si>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</si>
  <si>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</si>
  <si>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</si>
  <si>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</si>
  <si>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</si>
  <si>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</si>
  <si>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</si>
  <si>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</si>
  <si>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</si>
  <si>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</si>
  <si>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</si>
  <si>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</si>
  <si>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</si>
  <si>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</si>
  <si>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</si>
  <si>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</si>
  <si>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</si>
  <si>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</si>
  <si>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</si>
  <si>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</si>
  <si>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</si>
  <si>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</si>
  <si>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</si>
  <si>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</si>
  <si>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</si>
  <si>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</si>
  <si>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</si>
  <si>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</si>
  <si>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</si>
  <si>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</si>
  <si>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</si>
  <si>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</si>
  <si>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</si>
  <si>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</si>
  <si>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</si>
  <si>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</si>
  <si>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</si>
  <si>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</si>
  <si>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</si>
  <si>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</si>
  <si>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</si>
  <si>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</si>
  <si>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</si>
  <si>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</si>
  <si>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</si>
  <si>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</si>
  <si>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</si>
  <si>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</si>
  <si>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</si>
  <si>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</si>
  <si>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</si>
  <si>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</si>
  <si>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</si>
  <si>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</si>
  <si>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</si>
  <si>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</si>
  <si>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</si>
  <si>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</si>
  <si>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</si>
  <si>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</si>
  <si>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</si>
  <si>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</si>
  <si>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</si>
  <si>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</si>
  <si>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</si>
  <si>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</si>
  <si>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</si>
  <si>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</si>
  <si>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</si>
  <si>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</si>
  <si>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</si>
  <si>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</si>
  <si>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</si>
  <si>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</si>
  <si>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</si>
  <si>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</si>
  <si>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</si>
  <si>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</si>
  <si>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</si>
  <si>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</si>
  <si>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</si>
  <si>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</si>
  <si>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</si>
  <si>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</si>
  <si>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</si>
  <si>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</si>
  <si>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</si>
  <si>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</si>
  <si>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</si>
  <si>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</si>
  <si>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</si>
  <si>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</si>
  <si>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</si>
  <si>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</si>
  <si>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</si>
  <si>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</si>
  <si>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</si>
  <si>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</si>
  <si>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</si>
  <si>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</si>
  <si>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</si>
  <si>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</si>
  <si>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</si>
  <si>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</si>
  <si>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</si>
  <si>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</si>
  <si>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</si>
  <si>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</si>
  <si>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</si>
  <si>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</si>
  <si>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</si>
  <si>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</si>
  <si>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</si>
  <si>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</si>
  <si>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</si>
  <si>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</si>
  <si>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</si>
  <si>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</si>
  <si>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</si>
  <si>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</si>
  <si>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</si>
  <si>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</si>
  <si>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</si>
  <si>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</si>
  <si>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</si>
  <si>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</si>
  <si>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</si>
  <si>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</si>
  <si>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</si>
  <si>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</si>
  <si>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</si>
  <si>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</si>
  <si>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</si>
  <si>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</si>
  <si>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</si>
  <si>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</si>
  <si>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</si>
  <si>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</si>
  <si>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</si>
  <si>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</si>
  <si>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</si>
  <si>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</si>
  <si>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</si>
  <si>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</si>
  <si>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</si>
  <si>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</si>
  <si>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</si>
  <si>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</si>
  <si>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</si>
  <si>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</si>
  <si>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</si>
  <si>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</si>
  <si>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</si>
  <si>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</si>
  <si>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</si>
  <si>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</si>
  <si>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</si>
  <si>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</si>
  <si>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</si>
  <si>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</si>
  <si>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</si>
  <si>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</si>
  <si>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</si>
  <si>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</si>
  <si>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</si>
  <si>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</si>
  <si>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</si>
  <si>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</si>
  <si>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</si>
  <si>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</si>
  <si>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</si>
  <si>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</si>
  <si>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</si>
  <si>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</si>
  <si>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</si>
  <si>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</si>
  <si>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</si>
  <si>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</si>
  <si>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</si>
  <si>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</si>
  <si>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</si>
  <si>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</si>
  <si>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</si>
  <si>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</si>
  <si>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</si>
  <si>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</si>
  <si>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</si>
  <si>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</si>
  <si>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</si>
  <si>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</si>
  <si>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</si>
  <si>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</si>
  <si>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</si>
  <si>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</si>
  <si>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</si>
  <si>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</si>
  <si>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</si>
  <si>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</si>
  <si>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</si>
  <si>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</si>
  <si>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</si>
  <si>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</si>
  <si>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</si>
  <si>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</si>
  <si>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</si>
  <si>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</si>
  <si>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</si>
  <si>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</si>
  <si>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</si>
  <si>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</si>
  <si>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</si>
  <si>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</si>
  <si>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</si>
  <si>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</si>
  <si>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</si>
  <si>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</si>
  <si>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</si>
  <si>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</si>
  <si>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</si>
  <si>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</si>
  <si>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</si>
  <si>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</si>
  <si>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</si>
  <si>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</si>
  <si>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</si>
  <si>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</si>
  <si>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</si>
  <si>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</si>
  <si>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</si>
  <si>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</si>
  <si>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</si>
  <si>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</si>
  <si>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</si>
  <si>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</si>
  <si>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</si>
  <si>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</si>
  <si>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</si>
  <si>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</si>
  <si>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</si>
  <si>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</si>
  <si>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</si>
  <si>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</si>
  <si>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</si>
  <si>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</si>
  <si>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</si>
  <si>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</si>
  <si>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</si>
  <si>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</si>
  <si>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</si>
  <si>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</si>
  <si>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</si>
  <si>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</si>
  <si>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</si>
  <si>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</si>
  <si>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</si>
  <si>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</si>
  <si>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</si>
  <si>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</si>
  <si>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</si>
  <si>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</si>
  <si>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</si>
  <si>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</si>
  <si>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</si>
  <si>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</si>
  <si>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</si>
  <si>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</si>
  <si>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</si>
  <si>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</si>
  <si>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</si>
  <si>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</si>
  <si>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</si>
  <si>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</si>
  <si>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</si>
  <si>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</si>
  <si>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</si>
  <si>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</si>
  <si>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</si>
  <si>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</si>
  <si>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</si>
  <si>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</si>
  <si>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</si>
  <si>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</si>
  <si>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</si>
  <si>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</si>
  <si>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</si>
  <si>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</si>
  <si>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</si>
  <si>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</si>
  <si>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</si>
  <si>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</si>
  <si>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</si>
  <si>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</si>
  <si>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</si>
  <si>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</si>
  <si>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</si>
  <si>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</si>
  <si>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</si>
  <si>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</si>
  <si>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</si>
  <si>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</si>
  <si>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</si>
  <si>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</si>
  <si>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</si>
  <si>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</si>
  <si>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</si>
  <si>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</si>
  <si>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</si>
  <si>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</si>
  <si>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</si>
  <si>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</si>
  <si>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</si>
  <si>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</si>
  <si>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</si>
  <si>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</si>
  <si>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</si>
  <si>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</si>
  <si>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</si>
  <si>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</si>
  <si>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</si>
  <si>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</si>
  <si>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</si>
  <si>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</si>
  <si>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</si>
  <si>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</si>
  <si>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</si>
  <si>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</si>
  <si>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</si>
  <si>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</si>
  <si>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</si>
  <si>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</si>
  <si>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</si>
  <si>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</si>
  <si>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</si>
  <si>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</si>
  <si>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</si>
  <si>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</si>
  <si>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</si>
  <si>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</si>
  <si>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</si>
  <si>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</si>
  <si>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</si>
  <si>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</si>
  <si>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</si>
  <si>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</si>
  <si>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</si>
  <si>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</si>
  <si>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</si>
  <si>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</si>
  <si>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</si>
  <si>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</si>
  <si>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</si>
  <si>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</si>
  <si>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</si>
  <si>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</si>
  <si>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</si>
  <si>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</si>
  <si>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</si>
  <si>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</si>
  <si>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</si>
  <si>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</si>
  <si>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</si>
  <si>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</si>
  <si>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</si>
  <si>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</si>
  <si>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</si>
  <si>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</si>
  <si>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</si>
  <si>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</si>
  <si>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</si>
  <si>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</si>
  <si>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</si>
  <si>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</si>
  <si>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</si>
  <si>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</si>
  <si>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</si>
  <si>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</si>
  <si>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</si>
  <si>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</si>
  <si>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</si>
  <si>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</si>
  <si>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</si>
  <si>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</si>
  <si>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</si>
  <si>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</si>
  <si>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</si>
  <si>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</si>
  <si>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</si>
  <si>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</si>
  <si>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</si>
  <si>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</si>
  <si>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</si>
  <si>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</si>
  <si>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</si>
  <si>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</si>
  <si>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</si>
  <si>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</si>
  <si>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</si>
  <si>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</si>
  <si>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</si>
  <si>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</si>
  <si>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</si>
  <si>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</si>
  <si>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</si>
  <si>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</si>
  <si>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</si>
  <si>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</si>
  <si>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</si>
  <si>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</si>
  <si>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</si>
  <si>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</si>
  <si>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</si>
  <si>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</si>
  <si>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</si>
  <si>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</si>
  <si>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</si>
  <si>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</si>
  <si>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</si>
  <si>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</si>
  <si>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</si>
  <si>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</si>
  <si>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</si>
  <si>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</si>
  <si>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</si>
  <si>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</si>
  <si>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</si>
  <si>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</si>
  <si>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</si>
  <si>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</si>
  <si>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</si>
  <si>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</si>
  <si>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</si>
  <si>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</si>
  <si>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</si>
  <si>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</si>
  <si>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</si>
  <si>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</si>
  <si>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</si>
  <si>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</si>
  <si>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</si>
  <si>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</si>
  <si>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</si>
  <si>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</si>
  <si>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</si>
  <si>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</si>
  <si>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</si>
  <si>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</si>
  <si>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</si>
  <si>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</si>
  <si>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</si>
  <si>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</si>
  <si>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</si>
  <si>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</si>
  <si>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</si>
  <si>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</si>
  <si>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</si>
  <si>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</si>
  <si>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</si>
  <si>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</si>
  <si>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</si>
  <si>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</si>
  <si>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</si>
  <si>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</si>
  <si>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</si>
  <si>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</si>
  <si>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</si>
  <si>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</si>
  <si>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</si>
  <si>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</si>
  <si>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</si>
  <si>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</si>
  <si>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</si>
  <si>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</si>
  <si>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</si>
  <si>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</si>
  <si>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</si>
  <si>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</si>
  <si>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</si>
  <si>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</si>
  <si>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</si>
  <si>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</si>
  <si>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</si>
  <si>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</si>
  <si>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</si>
  <si>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</si>
  <si>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</si>
  <si>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</si>
  <si>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</si>
  <si>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</si>
  <si>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</si>
  <si>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</si>
  <si>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</si>
  <si>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</si>
  <si>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</si>
  <si>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</si>
  <si>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</si>
  <si>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</si>
  <si>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</si>
  <si>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</si>
  <si>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</si>
  <si>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</si>
  <si>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</si>
  <si>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</si>
  <si>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</si>
  <si>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</si>
  <si>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</si>
  <si>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</si>
  <si>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</si>
  <si>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</si>
  <si>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</si>
  <si>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</si>
  <si>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</si>
  <si>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</si>
  <si>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</si>
  <si>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</si>
  <si>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</si>
  <si>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</si>
  <si>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</si>
  <si>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</si>
  <si>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</si>
  <si>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</si>
  <si>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</si>
  <si>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</si>
  <si>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</si>
  <si>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</si>
  <si>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</si>
  <si>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</si>
  <si>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</si>
  <si>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</si>
  <si>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</si>
  <si>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</si>
  <si>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</si>
  <si>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</si>
  <si>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</si>
  <si>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</si>
  <si>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</si>
  <si>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</si>
  <si>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</si>
  <si>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</si>
  <si>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</si>
  <si>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</si>
  <si>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</si>
  <si>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</si>
  <si>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</si>
  <si>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</si>
  <si>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</si>
  <si>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</si>
  <si>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</si>
  <si>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</si>
  <si>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</si>
  <si>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</si>
  <si>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</si>
  <si>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</si>
  <si>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</si>
  <si>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</si>
  <si>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</si>
  <si>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</si>
  <si>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</si>
  <si>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</si>
  <si>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</si>
  <si>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</si>
  <si>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</si>
  <si>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</si>
  <si>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</si>
  <si>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</si>
  <si>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</si>
  <si>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</si>
  <si>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</si>
  <si>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</si>
  <si>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</si>
  <si>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</si>
  <si>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</si>
  <si>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</si>
  <si>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</si>
  <si>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</si>
  <si>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</si>
  <si>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</si>
  <si>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</si>
  <si>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</si>
  <si>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</si>
  <si>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</si>
  <si>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</si>
  <si>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</si>
  <si>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</si>
  <si>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</si>
  <si>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</si>
  <si>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</si>
  <si>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</si>
  <si>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</si>
  <si>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</si>
  <si>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</si>
  <si>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</si>
  <si>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</si>
  <si>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</si>
  <si>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</si>
  <si>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</si>
  <si>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</si>
  <si>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</si>
  <si>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</si>
  <si>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</si>
  <si>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</si>
  <si>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</si>
  <si>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</si>
  <si>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</si>
  <si>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</si>
  <si>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</si>
  <si>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</si>
  <si>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</si>
  <si>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</si>
  <si>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</si>
  <si>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</si>
  <si>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</si>
  <si>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</si>
  <si>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</si>
  <si>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</si>
  <si>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</si>
  <si>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</si>
  <si>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</si>
  <si>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</si>
  <si>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</si>
  <si>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</si>
  <si>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</si>
  <si>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</si>
  <si>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</si>
  <si>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</si>
  <si>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</si>
  <si>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</si>
  <si>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</si>
  <si>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</si>
  <si>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</si>
  <si>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</si>
  <si>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</si>
  <si>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</si>
  <si>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</si>
  <si>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</si>
  <si>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</si>
  <si>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</si>
  <si>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</si>
  <si>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</si>
  <si>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</si>
  <si>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</si>
  <si>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</si>
  <si>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</si>
  <si>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</si>
  <si>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</si>
  <si>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</si>
  <si>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</si>
  <si>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</si>
  <si>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</si>
  <si>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</si>
  <si>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</si>
  <si>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</si>
  <si>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</si>
  <si>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</si>
  <si>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</si>
  <si>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</si>
  <si>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</si>
  <si>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</si>
  <si>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</si>
  <si>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</si>
  <si>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</si>
  <si>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</si>
  <si>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</si>
  <si>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</si>
  <si>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</si>
  <si>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</si>
  <si>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</si>
  <si>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</si>
  <si>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</si>
  <si>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</si>
  <si>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</si>
  <si>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</si>
  <si>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</si>
  <si>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</si>
  <si>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</si>
  <si>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</si>
  <si>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</si>
  <si>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</si>
  <si>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</si>
  <si>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</si>
  <si>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</si>
  <si>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</si>
  <si>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</si>
  <si>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</si>
  <si>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</si>
  <si>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</si>
  <si>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</si>
  <si>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</si>
  <si>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</si>
  <si>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</si>
  <si>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</si>
  <si>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</si>
  <si>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</si>
  <si>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</si>
  <si>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</si>
  <si>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</si>
  <si>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</si>
  <si>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</si>
  <si>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</si>
  <si>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</si>
  <si>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</si>
  <si>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</si>
  <si>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</si>
  <si>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</si>
  <si>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</si>
  <si>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</si>
  <si>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</si>
  <si>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</si>
  <si>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</si>
  <si>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</si>
  <si>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</si>
  <si>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</si>
  <si>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</si>
  <si>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</si>
  <si>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</si>
  <si>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</si>
  <si>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</si>
  <si>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</si>
  <si>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</si>
  <si>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</si>
  <si>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</si>
  <si>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</si>
  <si>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</si>
  <si>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</si>
  <si>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</si>
  <si>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</si>
  <si>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</si>
  <si>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</si>
  <si>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</si>
  <si>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</si>
  <si>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</si>
  <si>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</si>
  <si>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</si>
  <si>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</si>
  <si>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</si>
  <si>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</si>
  <si>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</si>
  <si>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</si>
  <si>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</si>
  <si>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</si>
  <si>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</si>
  <si>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</si>
  <si>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</si>
  <si>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</si>
  <si>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</si>
  <si>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</si>
  <si>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</si>
  <si>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</si>
  <si>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</si>
  <si>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</si>
  <si>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</si>
  <si>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</si>
  <si>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</si>
  <si>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</si>
  <si>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</si>
  <si>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</si>
  <si>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</si>
  <si>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</si>
  <si>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</si>
  <si>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</si>
  <si>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</si>
  <si>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</si>
  <si>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</si>
  <si>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</si>
  <si>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</si>
  <si>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</si>
  <si>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</si>
  <si>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</si>
  <si>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</si>
  <si>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</si>
  <si>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</si>
  <si>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</si>
  <si>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</si>
  <si>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</si>
  <si>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</si>
  <si>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</si>
  <si>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</si>
  <si>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</si>
  <si>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</si>
  <si>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</si>
  <si>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</si>
  <si>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</si>
  <si>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</si>
  <si>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</si>
  <si>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</si>
  <si>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</si>
  <si>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</si>
  <si>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</si>
  <si>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</si>
  <si>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</si>
  <si>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</si>
  <si>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</si>
  <si>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</si>
  <si>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</si>
  <si>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</si>
  <si>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</si>
  <si>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</si>
  <si>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</si>
  <si>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</si>
  <si>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</si>
  <si>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</si>
  <si>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</si>
  <si>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</si>
  <si>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</si>
  <si>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</si>
  <si>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</si>
  <si>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</si>
  <si>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</si>
  <si>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</si>
  <si>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</si>
  <si>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</si>
  <si>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</si>
  <si>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</si>
  <si>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</si>
  <si>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</si>
  <si>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</si>
  <si>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</si>
  <si>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</si>
  <si>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</si>
  <si>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</si>
  <si>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</si>
  <si>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</si>
  <si>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</si>
  <si>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</si>
  <si>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</si>
  <si>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</si>
  <si>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</si>
  <si>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</si>
  <si>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</si>
  <si>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</si>
  <si>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</si>
  <si>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</si>
  <si>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</si>
  <si>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</si>
  <si>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</si>
  <si>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</si>
  <si>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</si>
  <si>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</si>
  <si>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</si>
  <si>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</si>
  <si>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</si>
  <si>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</si>
  <si>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</si>
  <si>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</si>
  <si>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</si>
  <si>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</si>
  <si>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</si>
  <si>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</si>
  <si>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</si>
  <si>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</si>
  <si>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</si>
  <si>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</si>
  <si>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</si>
  <si>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</si>
  <si>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</si>
  <si>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</si>
  <si>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</si>
  <si>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</si>
  <si>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</si>
  <si>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</si>
  <si>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</si>
  <si>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</si>
  <si>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</si>
  <si>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</si>
  <si>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</si>
  <si>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</si>
  <si>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</si>
  <si>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</si>
  <si>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</si>
  <si>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</si>
  <si>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</si>
  <si>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</si>
  <si>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</si>
  <si>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</si>
  <si>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</si>
  <si>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</si>
  <si>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</si>
  <si>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</si>
  <si>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</si>
  <si>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</si>
  <si>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</si>
  <si>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</si>
  <si>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</si>
  <si>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</si>
  <si>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</si>
  <si>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</si>
  <si>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</si>
  <si>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</si>
  <si>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</si>
  <si>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</si>
  <si>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</si>
  <si>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</si>
  <si>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</si>
  <si>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</si>
  <si>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</si>
  <si>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</si>
  <si>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</si>
  <si>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</si>
  <si>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</si>
  <si>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</si>
  <si>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</si>
  <si>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</si>
  <si>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</si>
  <si>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</si>
  <si>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</si>
  <si>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</si>
  <si>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</si>
  <si>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</si>
  <si>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</si>
  <si>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</si>
  <si>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</si>
  <si>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</si>
  <si>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</si>
  <si>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</si>
  <si>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</si>
  <si>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</si>
  <si>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</si>
  <si>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</si>
  <si>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</si>
  <si>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</si>
  <si>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</si>
  <si>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</si>
  <si>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</si>
  <si>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</si>
  <si>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</si>
  <si>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</si>
  <si>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</si>
  <si>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</si>
  <si>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</si>
  <si>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</si>
  <si>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</si>
  <si>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</si>
  <si>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</si>
  <si>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</si>
  <si>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</si>
  <si>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</si>
  <si>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</si>
  <si>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</si>
  <si>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</si>
  <si>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</si>
  <si>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</si>
  <si>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</si>
  <si>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</si>
  <si>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</si>
  <si>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</si>
  <si>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</si>
  <si>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</si>
  <si>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</si>
  <si>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</si>
  <si>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</si>
  <si>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</si>
  <si>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</si>
  <si>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</si>
  <si>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</si>
  <si>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</si>
  <si>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</si>
  <si>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</si>
  <si>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</si>
  <si>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</si>
  <si>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</si>
  <si>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</si>
  <si>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</si>
  <si>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</si>
  <si>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</si>
  <si>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</si>
  <si>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</si>
  <si>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</si>
  <si>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</si>
  <si>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</si>
  <si>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</si>
  <si>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</si>
  <si>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</si>
  <si>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</si>
  <si>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</si>
  <si>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</si>
  <si>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</si>
  <si>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</si>
  <si>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</si>
  <si>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</si>
  <si>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</si>
  <si>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</si>
  <si>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</si>
  <si>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</si>
  <si>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</si>
  <si>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</si>
  <si>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</si>
  <si>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</si>
  <si>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</si>
  <si>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</si>
  <si>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</si>
  <si>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</si>
  <si>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</si>
  <si>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</si>
  <si>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</si>
  <si>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</si>
  <si>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</si>
  <si>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</si>
  <si>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</si>
  <si>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</si>
  <si>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</si>
  <si>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</si>
  <si>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</si>
  <si>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</si>
  <si>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</si>
  <si>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</si>
  <si>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</si>
  <si>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</si>
  <si>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</si>
  <si>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</si>
  <si>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</si>
  <si>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</si>
  <si>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</si>
  <si>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</si>
  <si>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</si>
  <si>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</si>
  <si>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</si>
  <si>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</si>
  <si>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</si>
  <si>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</si>
  <si>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</si>
  <si>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</si>
  <si>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</si>
  <si>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</si>
  <si>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</si>
  <si>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</si>
  <si>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</si>
  <si>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</si>
  <si>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</si>
  <si>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</si>
  <si>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</si>
  <si>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</si>
  <si>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</si>
  <si>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</si>
  <si>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</si>
  <si>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</si>
  <si>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</si>
  <si>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</si>
  <si>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</si>
  <si>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</si>
  <si>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</si>
  <si>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</si>
  <si>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</si>
  <si>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</si>
  <si>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</si>
  <si>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</si>
  <si>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</si>
  <si>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</si>
  <si>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</si>
  <si>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</si>
  <si>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</si>
  <si>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</si>
  <si>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</si>
  <si>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</si>
  <si>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</si>
  <si>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</si>
  <si>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</si>
  <si>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</si>
  <si>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</si>
  <si>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</si>
  <si>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</si>
  <si>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</si>
  <si>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</si>
  <si>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</si>
  <si>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</si>
  <si>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</si>
  <si>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</si>
  <si>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</si>
  <si>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</si>
  <si>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</si>
  <si>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</si>
  <si>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</si>
  <si>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</si>
  <si>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</si>
  <si>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</si>
  <si>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</si>
  <si>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</si>
  <si>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</si>
  <si>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</si>
  <si>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</si>
  <si>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</si>
  <si>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</si>
  <si>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</si>
  <si>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</si>
  <si>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</si>
  <si>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</si>
  <si>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</si>
  <si>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</si>
  <si>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</si>
  <si>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</si>
  <si>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</si>
  <si>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</si>
  <si>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</si>
  <si>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</si>
  <si>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</si>
  <si>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</si>
  <si>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</si>
  <si>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</si>
  <si>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</si>
  <si>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</si>
  <si>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</si>
  <si>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</si>
  <si>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</si>
  <si>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</si>
  <si>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</si>
  <si>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</si>
  <si>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</si>
  <si>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</si>
  <si>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</si>
  <si>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</si>
  <si>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</si>
  <si>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</si>
  <si>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</si>
  <si>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</si>
  <si>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</si>
  <si>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</si>
  <si>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</si>
  <si>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</si>
  <si>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</si>
  <si>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</si>
  <si>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</si>
  <si>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</si>
  <si>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</si>
  <si>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</si>
  <si>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</si>
  <si>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</si>
  <si>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</si>
  <si>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</si>
  <si>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</si>
  <si>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</si>
  <si>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</si>
  <si>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</si>
  <si>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</si>
  <si>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</si>
  <si>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</si>
  <si>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</si>
  <si>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</si>
  <si>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</si>
  <si>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</si>
  <si>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</si>
  <si>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</si>
  <si>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</si>
  <si>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</si>
  <si>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</si>
  <si>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</si>
  <si>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</si>
  <si>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</si>
  <si>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</si>
  <si>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</si>
  <si>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</si>
  <si>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</si>
  <si>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</si>
  <si>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</si>
  <si>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</si>
  <si>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</si>
  <si>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</si>
  <si>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</si>
  <si>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</si>
  <si>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</si>
  <si>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</si>
  <si>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</si>
  <si>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</si>
  <si>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</si>
  <si>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</si>
  <si>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</si>
  <si>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</si>
  <si>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</si>
  <si>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</si>
  <si>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</si>
  <si>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</si>
  <si>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</si>
  <si>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</si>
  <si>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</si>
  <si>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</si>
  <si>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</si>
  <si>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</si>
  <si>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</si>
  <si>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</si>
  <si>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</si>
  <si>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</si>
  <si>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</si>
  <si>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</si>
  <si>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</si>
  <si>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</si>
  <si>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</si>
  <si>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</si>
  <si>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</si>
  <si>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</si>
  <si>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</si>
  <si>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</si>
  <si>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</si>
  <si>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</si>
  <si>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</si>
  <si>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</si>
  <si>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</si>
  <si>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</si>
  <si>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</si>
  <si>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</si>
  <si>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</si>
  <si>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</si>
  <si>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</si>
  <si>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</si>
  <si>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</si>
  <si>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</si>
  <si>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</si>
  <si>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</si>
  <si>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</si>
  <si>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</si>
  <si>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</si>
  <si>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</si>
  <si>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</si>
  <si>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</si>
  <si>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</si>
  <si>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</si>
  <si>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</si>
  <si>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</si>
  <si>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</si>
  <si>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</si>
  <si>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</si>
  <si>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</si>
  <si>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</si>
  <si>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</si>
  <si>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</si>
  <si>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</si>
  <si>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</si>
  <si>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</si>
  <si>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</si>
  <si>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</si>
  <si>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</si>
  <si>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</si>
  <si>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</si>
  <si>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</si>
  <si>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</si>
  <si>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</si>
  <si>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</si>
  <si>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</si>
  <si>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</si>
  <si>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</si>
  <si>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</si>
  <si>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</si>
  <si>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</si>
  <si>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</si>
  <si>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</si>
  <si>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</si>
  <si>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</si>
  <si>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</si>
  <si>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</si>
  <si>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</si>
  <si>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</si>
  <si>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</si>
  <si>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</si>
  <si>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</si>
  <si>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</si>
  <si>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</si>
  <si>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</si>
  <si>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</si>
  <si>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</si>
  <si>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</si>
  <si>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</si>
  <si>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</si>
  <si>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</si>
  <si>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</si>
  <si>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</si>
  <si>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</si>
  <si>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</si>
  <si>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</si>
  <si>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</si>
  <si>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</si>
  <si>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</si>
  <si>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</si>
  <si>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</si>
  <si>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</si>
  <si>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</si>
  <si>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</si>
  <si>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</si>
  <si>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</si>
  <si>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</si>
  <si>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</si>
  <si>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</si>
  <si>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</si>
  <si>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</si>
  <si>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</si>
  <si>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</si>
  <si>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</si>
  <si>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</si>
  <si>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</si>
  <si>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</si>
  <si>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</si>
  <si>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</si>
  <si>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</si>
  <si>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</si>
  <si>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</si>
  <si>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</si>
  <si>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</si>
  <si>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</si>
  <si>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</si>
  <si>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</si>
  <si>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</si>
  <si>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</si>
  <si>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</si>
  <si>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</si>
  <si>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</si>
  <si>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</si>
  <si>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</si>
  <si>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</si>
  <si>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</si>
  <si>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</si>
  <si>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</si>
  <si>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</si>
  <si>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</si>
  <si>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</si>
  <si>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</si>
  <si>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</si>
  <si>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</si>
  <si>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</si>
  <si>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</si>
  <si>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</si>
  <si>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</si>
  <si>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</si>
  <si>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</si>
  <si>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</si>
  <si>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</si>
  <si>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</si>
  <si>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</si>
  <si>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</si>
  <si>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</si>
  <si>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</si>
  <si>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</si>
  <si>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</si>
  <si>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</si>
  <si>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</si>
  <si>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</si>
  <si>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</si>
  <si>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</si>
  <si>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</si>
  <si>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</si>
  <si>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</si>
  <si>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</si>
  <si>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</si>
  <si>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</si>
  <si>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</si>
  <si>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</si>
  <si>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</si>
  <si>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</si>
  <si>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</si>
  <si>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</si>
  <si>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</si>
  <si>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</si>
  <si>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</si>
  <si>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</si>
  <si>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</si>
  <si>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</si>
  <si>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</si>
  <si>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</si>
  <si>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</si>
  <si>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</si>
  <si>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</si>
  <si>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</si>
  <si>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</si>
  <si>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</si>
  <si>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</si>
  <si>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</si>
  <si>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</si>
  <si>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</si>
  <si>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</si>
  <si>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</si>
  <si>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</si>
  <si>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</si>
  <si>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</si>
  <si>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</si>
  <si>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</si>
  <si>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</si>
  <si>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</si>
  <si>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</si>
  <si>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</si>
  <si>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</si>
  <si>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</si>
  <si>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</si>
  <si>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</si>
  <si>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</si>
  <si>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</si>
  <si>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</si>
  <si>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</si>
  <si>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</si>
  <si>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</si>
  <si>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</si>
  <si>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</si>
  <si>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</si>
  <si>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</si>
  <si>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</si>
  <si>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</si>
  <si>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</si>
  <si>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</si>
  <si>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</si>
  <si>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</si>
  <si>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</si>
  <si>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</si>
  <si>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</si>
  <si>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</si>
  <si>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</si>
  <si>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</si>
  <si>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</si>
  <si>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</si>
  <si>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</si>
  <si>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</si>
  <si>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</si>
  <si>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</si>
  <si>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</si>
  <si>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</si>
  <si>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</si>
  <si>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</si>
  <si>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</si>
  <si>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</si>
  <si>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</si>
  <si>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</si>
  <si>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</si>
  <si>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</si>
  <si>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</si>
  <si>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</si>
  <si>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</si>
  <si>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</si>
  <si>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</si>
  <si>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</si>
  <si>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</si>
  <si>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</si>
  <si>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</si>
  <si>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</si>
  <si>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</si>
  <si>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</si>
  <si>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</si>
  <si>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</si>
  <si>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</si>
  <si>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</si>
  <si>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</si>
  <si>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</si>
  <si>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</si>
  <si>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</si>
  <si>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</si>
  <si>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</si>
  <si>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</si>
  <si>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</si>
  <si>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</si>
  <si>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</si>
  <si>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</si>
  <si>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</si>
  <si>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</si>
  <si>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</si>
  <si>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</si>
  <si>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</si>
  <si>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</si>
  <si>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</si>
  <si>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</si>
  <si>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</si>
  <si>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</si>
  <si>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</si>
  <si>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</si>
  <si>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</si>
  <si>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</si>
  <si>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</si>
  <si>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</si>
  <si>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</si>
  <si>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</si>
  <si>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</si>
  <si>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</si>
  <si>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</si>
  <si>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</si>
  <si>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</si>
  <si>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</si>
  <si>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</si>
  <si>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</si>
  <si>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</si>
  <si>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</si>
  <si>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</si>
  <si>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</si>
  <si>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</si>
  <si>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</si>
  <si>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</si>
  <si>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</si>
  <si>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</si>
  <si>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</si>
  <si>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</si>
  <si>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</si>
  <si>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</si>
  <si>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</si>
  <si>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</si>
  <si>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</si>
  <si>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</si>
  <si>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</si>
  <si>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</si>
  <si>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</si>
  <si>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</si>
  <si>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</si>
  <si>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</si>
  <si>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</si>
  <si>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</si>
  <si>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</si>
  <si>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</si>
  <si>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</si>
  <si>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</si>
  <si>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</si>
  <si>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</si>
  <si>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</si>
  <si>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</si>
  <si>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</si>
  <si>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</si>
  <si>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</si>
  <si>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</si>
  <si>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</si>
  <si>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</si>
  <si>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</si>
  <si>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</si>
  <si>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</si>
  <si>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</si>
  <si>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</si>
  <si>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</si>
  <si>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</si>
  <si>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</si>
  <si>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</si>
  <si>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</si>
  <si>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</si>
  <si>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</si>
  <si>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</si>
  <si>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</si>
  <si>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</si>
  <si>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</si>
  <si>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</si>
  <si>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</si>
  <si>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</si>
  <si>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</si>
  <si>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</si>
  <si>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</si>
  <si>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</si>
  <si>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</si>
  <si>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</si>
  <si>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</si>
  <si>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</si>
  <si>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</si>
  <si>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</si>
  <si>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</si>
  <si>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</si>
  <si>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</si>
  <si>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</si>
  <si>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</si>
  <si>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</si>
  <si>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</si>
  <si>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</si>
  <si>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</si>
  <si>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</si>
  <si>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</si>
  <si>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</si>
  <si>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</si>
  <si>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</si>
  <si>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</si>
  <si>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</si>
  <si>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</si>
  <si>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</si>
  <si>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</si>
  <si>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</si>
  <si>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</si>
  <si>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</si>
  <si>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</si>
  <si>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</si>
  <si>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</si>
  <si>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</si>
  <si>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</si>
  <si>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</si>
  <si>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</si>
  <si>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</si>
  <si>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</si>
  <si>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</si>
  <si>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</si>
  <si>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</si>
  <si>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</si>
  <si>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</si>
  <si>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</si>
  <si>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</si>
  <si>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</si>
  <si>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</si>
  <si>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</si>
  <si>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</si>
  <si>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</si>
  <si>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</si>
  <si>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</si>
  <si>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</si>
  <si>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</si>
  <si>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</si>
  <si>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</si>
  <si>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</si>
  <si>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</si>
  <si>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</si>
  <si>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</si>
  <si>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</si>
  <si>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</si>
  <si>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</si>
  <si>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</si>
  <si>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</si>
  <si>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</si>
  <si>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</si>
  <si>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</si>
  <si>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</si>
  <si>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</si>
  <si>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</si>
  <si>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</si>
  <si>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</si>
  <si>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</si>
  <si>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</si>
  <si>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</si>
  <si>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</si>
  <si>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</si>
  <si>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</si>
  <si>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</si>
  <si>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</si>
  <si>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</si>
  <si>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</si>
  <si>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</si>
  <si>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</si>
  <si>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</si>
  <si>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</si>
  <si>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</si>
  <si>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</si>
  <si>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</si>
  <si>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</si>
  <si>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</si>
  <si>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</si>
  <si>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</si>
  <si>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</si>
  <si>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</si>
  <si>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</si>
  <si>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</si>
  <si>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</si>
  <si>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</si>
  <si>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</si>
  <si>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</si>
  <si>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</si>
  <si>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</si>
  <si>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</si>
  <si>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</si>
  <si>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</si>
  <si>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</si>
  <si>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</si>
  <si>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</si>
  <si>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</si>
  <si>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</si>
  <si>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</si>
  <si>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</si>
  <si>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</si>
  <si>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</si>
  <si>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</si>
  <si>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</si>
  <si>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</si>
  <si>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</si>
  <si>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</si>
  <si>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</si>
  <si>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</si>
  <si>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</si>
  <si>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</si>
  <si>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</si>
  <si>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</si>
  <si>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</si>
  <si>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</si>
  <si>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</si>
  <si>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</si>
  <si>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</si>
  <si>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</si>
  <si>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</si>
  <si>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</si>
  <si>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</si>
  <si>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</si>
  <si>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</si>
  <si>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</si>
  <si>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</si>
  <si>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</si>
  <si>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</si>
  <si>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</si>
  <si>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</si>
  <si>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</si>
  <si>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</si>
  <si>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</si>
  <si>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</si>
  <si>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</si>
  <si>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</si>
  <si>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</si>
  <si>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</si>
  <si>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</si>
  <si>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</si>
  <si>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</si>
  <si>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</si>
  <si>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</si>
  <si>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</si>
  <si>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</si>
  <si>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</si>
  <si>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</si>
  <si>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</si>
  <si>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</si>
  <si>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</si>
  <si>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</si>
  <si>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</si>
  <si>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</si>
  <si>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</si>
  <si>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</si>
  <si>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</si>
  <si>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</si>
  <si>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</si>
  <si>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</si>
  <si>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</si>
  <si>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</si>
  <si>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</si>
  <si>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</si>
  <si>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</si>
  <si>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</si>
  <si>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</si>
  <si>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</si>
  <si>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</si>
  <si>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</si>
  <si>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</si>
  <si>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</si>
  <si>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</si>
  <si>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</si>
  <si>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</si>
  <si>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</si>
  <si>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</si>
  <si>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</si>
  <si>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</si>
  <si>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</si>
  <si>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</si>
  <si>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</si>
  <si>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</si>
  <si>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</si>
  <si>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</si>
  <si>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</si>
  <si>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</si>
  <si>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</si>
  <si>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</si>
  <si>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</si>
  <si>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</si>
  <si>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</si>
  <si>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</si>
  <si>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</si>
  <si>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</si>
  <si>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</si>
  <si>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</si>
  <si>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</si>
  <si>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</si>
  <si>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</si>
  <si>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</si>
  <si>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</si>
  <si>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</si>
  <si>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</si>
  <si>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</si>
  <si>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</si>
  <si>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</si>
  <si>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</si>
  <si>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</si>
  <si>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</si>
  <si>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</si>
  <si>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</si>
  <si>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</si>
  <si>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</si>
  <si>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</si>
  <si>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</si>
  <si>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</si>
  <si>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</si>
  <si>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</si>
  <si>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</si>
  <si>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</si>
  <si>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</si>
  <si>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</si>
  <si>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</si>
  <si>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</si>
  <si>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</si>
  <si>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</si>
  <si>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</si>
  <si>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</si>
  <si>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</si>
  <si>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</si>
  <si>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</si>
  <si>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</si>
  <si>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</si>
  <si>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</si>
  <si>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</si>
  <si>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</si>
  <si>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</si>
  <si>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</si>
  <si>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</si>
  <si>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</si>
  <si>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</si>
  <si>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</si>
  <si>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</si>
  <si>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</si>
  <si>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</si>
  <si>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</si>
  <si>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</si>
  <si>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</si>
  <si>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</si>
  <si>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</si>
  <si>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</si>
  <si>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</si>
  <si>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</si>
  <si>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</si>
  <si>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</si>
  <si>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</si>
  <si>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</si>
  <si>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</si>
  <si>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</si>
  <si>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</si>
  <si>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</si>
  <si>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</si>
  <si>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</si>
  <si>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</si>
  <si>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</si>
  <si>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</si>
  <si>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</si>
  <si>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</si>
  <si>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</si>
  <si>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</si>
  <si>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</si>
  <si>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</si>
  <si>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</si>
  <si>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</si>
  <si>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</si>
  <si>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</si>
  <si>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</si>
  <si>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</si>
  <si>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</si>
  <si>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</si>
  <si>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</si>
  <si>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</si>
  <si>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</si>
  <si>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</si>
  <si>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</si>
  <si>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</si>
  <si>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</si>
  <si>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</si>
  <si>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</si>
  <si>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</si>
  <si>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</si>
  <si>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</si>
  <si>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</si>
  <si>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</si>
  <si>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</si>
  <si>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</si>
  <si>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</si>
  <si>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</si>
  <si>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</si>
  <si>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</si>
  <si>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</si>
  <si>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</si>
  <si>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</si>
  <si>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</si>
  <si>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</si>
  <si>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</si>
  <si>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</si>
  <si>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</si>
  <si>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</si>
  <si>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</si>
  <si>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</si>
  <si>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</si>
  <si>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</si>
  <si>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</si>
  <si>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</si>
  <si>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</si>
  <si>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</si>
  <si>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</si>
  <si>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</si>
  <si>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</si>
  <si>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</si>
  <si>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</si>
  <si>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</si>
  <si>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</si>
  <si>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</si>
  <si>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</si>
  <si>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</si>
  <si>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</si>
  <si>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</si>
  <si>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</si>
  <si>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</si>
  <si>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</si>
  <si>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</si>
  <si>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</si>
  <si>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</si>
  <si>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</si>
  <si>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</si>
  <si>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</si>
  <si>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</si>
  <si>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</si>
  <si>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</si>
  <si>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</si>
  <si>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</si>
  <si>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</si>
  <si>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</si>
  <si>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</si>
  <si>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</si>
  <si>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</si>
  <si>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</si>
  <si>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</si>
  <si>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</si>
  <si>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</si>
  <si>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</si>
  <si>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</si>
  <si>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</si>
  <si>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</si>
  <si>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</si>
  <si>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</si>
  <si>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</si>
  <si>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</si>
  <si>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</si>
  <si>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</si>
  <si>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</si>
  <si>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</si>
  <si>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</si>
  <si>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</si>
  <si>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</si>
  <si>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</si>
  <si>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</si>
  <si>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</si>
  <si>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</si>
  <si>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</si>
  <si>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</si>
  <si>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</si>
  <si>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</si>
  <si>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</si>
  <si>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</si>
  <si>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</si>
  <si>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</si>
  <si>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</si>
  <si>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</si>
  <si>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</si>
  <si>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</si>
  <si>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</si>
  <si>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</si>
  <si>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</si>
  <si>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</si>
  <si>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</si>
  <si>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</si>
  <si>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</si>
  <si>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</si>
  <si>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</si>
  <si>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</si>
  <si>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</si>
  <si>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</si>
  <si>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</si>
  <si>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</si>
  <si>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</si>
  <si>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</si>
  <si>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</si>
  <si>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</si>
  <si>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</si>
  <si>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</si>
  <si>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</si>
  <si>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</si>
  <si>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</si>
  <si>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</si>
  <si>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</si>
  <si>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</si>
  <si>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</si>
  <si>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</si>
  <si>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</si>
  <si>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</si>
  <si>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</si>
  <si>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</si>
  <si>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</si>
  <si>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</si>
  <si>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</si>
  <si>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</si>
  <si>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</si>
  <si>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</si>
  <si>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</si>
  <si>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</si>
  <si>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</si>
  <si>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</si>
  <si>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</si>
  <si>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</si>
  <si>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</si>
  <si>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</si>
  <si>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</si>
  <si>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</si>
  <si>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</si>
  <si>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</si>
  <si>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</si>
  <si>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</si>
  <si>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</si>
  <si>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</si>
  <si>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</si>
  <si>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</si>
  <si>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</si>
  <si>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</si>
  <si>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</si>
  <si>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</si>
  <si>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</si>
  <si>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</si>
  <si>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</si>
  <si>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</si>
  <si>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</si>
  <si>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</si>
  <si>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</si>
  <si>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</si>
  <si>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</si>
  <si>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</si>
  <si>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</si>
  <si>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</si>
  <si>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</si>
  <si>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</si>
  <si>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</si>
  <si>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</si>
  <si>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</si>
  <si>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</si>
  <si>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</si>
  <si>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</si>
  <si>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</si>
  <si>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</si>
  <si>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</si>
  <si>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</si>
  <si>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</si>
  <si>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</si>
  <si>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</si>
  <si>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</si>
  <si>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</si>
  <si>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</si>
  <si>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</si>
  <si>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</si>
  <si>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</si>
  <si>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</si>
  <si>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</si>
  <si>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</si>
  <si>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</si>
  <si>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</si>
  <si>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</si>
  <si>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</si>
  <si>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</si>
  <si>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</si>
  <si>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</si>
  <si>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</si>
  <si>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</si>
  <si>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</si>
  <si>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</si>
  <si>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</si>
  <si>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</si>
  <si>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</si>
  <si>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</si>
  <si>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</si>
  <si>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</si>
  <si>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</si>
  <si>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</si>
  <si>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</si>
  <si>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</si>
  <si>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</si>
  <si>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</si>
  <si>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</si>
  <si>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</si>
  <si>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</si>
  <si>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</si>
  <si>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</si>
  <si>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</si>
  <si>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</si>
  <si>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</si>
  <si>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</si>
  <si>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</si>
  <si>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</si>
  <si>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</si>
  <si>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</si>
  <si>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</si>
  <si>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</si>
  <si>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</si>
  <si>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</si>
  <si>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</si>
  <si>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</si>
  <si>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</si>
  <si>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</si>
  <si>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</si>
  <si>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</si>
  <si>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</si>
  <si>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</si>
  <si>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</si>
  <si>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</si>
  <si>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</si>
  <si>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</si>
  <si>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</si>
  <si>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</si>
  <si>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</si>
  <si>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</si>
  <si>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</si>
  <si>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</si>
  <si>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</si>
  <si>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</si>
  <si>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</si>
  <si>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</si>
  <si>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</si>
  <si>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</si>
  <si>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</si>
  <si>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</si>
  <si>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</si>
  <si>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</si>
  <si>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</si>
  <si>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</si>
  <si>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</si>
  <si>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</si>
  <si>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</si>
  <si>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</si>
  <si>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</si>
  <si>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</si>
  <si>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</si>
  <si>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</si>
  <si>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</si>
  <si>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</si>
  <si>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</si>
  <si>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</si>
  <si>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</si>
  <si>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</si>
  <si>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</si>
  <si>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</si>
  <si>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</si>
  <si>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</si>
  <si>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</si>
  <si>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</si>
  <si>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</si>
  <si>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</si>
  <si>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</si>
  <si>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</si>
  <si>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</si>
  <si>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</si>
  <si>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</si>
  <si>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</si>
  <si>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</si>
  <si>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</si>
  <si>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</si>
  <si>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</si>
  <si>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</si>
  <si>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</si>
  <si>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</si>
  <si>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</si>
  <si>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</si>
  <si>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</si>
  <si>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</si>
  <si>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</si>
  <si>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</si>
  <si>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</si>
  <si>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</si>
  <si>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</si>
  <si>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</si>
  <si>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</si>
  <si>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</si>
  <si>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</si>
  <si>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</si>
  <si>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</si>
  <si>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</si>
  <si>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</si>
  <si>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</si>
  <si>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</si>
  <si>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</si>
  <si>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</si>
  <si>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</si>
  <si>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</si>
  <si>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</si>
  <si>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</si>
  <si>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</si>
  <si>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</si>
  <si>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</si>
  <si>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</si>
  <si>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</si>
  <si>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</si>
  <si>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</si>
  <si>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</si>
  <si>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</si>
  <si>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</si>
  <si>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</si>
  <si>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</si>
  <si>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</si>
  <si>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</si>
  <si>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</si>
  <si>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</si>
  <si>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</si>
  <si>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</si>
  <si>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</si>
  <si>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</si>
  <si>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</si>
  <si>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</si>
  <si>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</si>
  <si>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</si>
  <si>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</si>
  <si>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</si>
  <si>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</si>
  <si>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</si>
  <si>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</si>
  <si>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</si>
  <si>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</si>
  <si>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</si>
  <si>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</si>
  <si>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</si>
  <si>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</si>
  <si>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</si>
  <si>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</si>
  <si>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</si>
  <si>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</si>
  <si>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</si>
  <si>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</si>
  <si>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</si>
  <si>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</si>
  <si>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</si>
  <si>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</si>
  <si>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</si>
  <si>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</si>
  <si>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</si>
  <si>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</si>
  <si>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</si>
  <si>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</si>
  <si>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</si>
  <si>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</si>
  <si>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</si>
  <si>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</si>
  <si>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</si>
  <si>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</si>
  <si>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</si>
  <si>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</si>
  <si>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</si>
  <si>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</si>
  <si>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</si>
  <si>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</si>
  <si>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</si>
  <si>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</si>
  <si>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</si>
  <si>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</si>
  <si>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</si>
  <si>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</si>
  <si>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</si>
  <si>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</si>
  <si>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</si>
  <si>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</si>
  <si>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</si>
  <si>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</si>
  <si>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</si>
  <si>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</si>
  <si>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</si>
  <si>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</si>
  <si>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</si>
  <si>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</si>
  <si>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</si>
  <si>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</si>
  <si>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</si>
  <si>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</si>
  <si>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</si>
  <si>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</si>
  <si>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</si>
  <si>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</si>
  <si>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</si>
  <si>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</si>
  <si>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</si>
  <si>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</si>
  <si>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</si>
  <si>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</si>
  <si>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</si>
  <si>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</si>
  <si>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</si>
  <si>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</si>
  <si>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</si>
  <si>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</si>
  <si>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</si>
  <si>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</si>
  <si>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</si>
  <si>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</si>
  <si>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</si>
  <si>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</si>
  <si>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</si>
  <si>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</si>
  <si>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</si>
  <si>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</si>
  <si>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</si>
  <si>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</si>
  <si>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</si>
  <si>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</si>
  <si>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</si>
  <si>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</si>
  <si>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</si>
  <si>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</si>
  <si>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</si>
  <si>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</si>
  <si>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</si>
  <si>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</si>
  <si>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</si>
  <si>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</si>
  <si>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</si>
  <si>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</si>
  <si>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</si>
  <si>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</si>
  <si>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</si>
  <si>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</si>
  <si>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</si>
  <si>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</si>
  <si>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</si>
  <si>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</si>
  <si>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</si>
  <si>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</si>
  <si>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</si>
  <si>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</si>
  <si>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</si>
  <si>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</si>
  <si>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</si>
  <si>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</si>
  <si>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</si>
  <si>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</si>
  <si>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</si>
  <si>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</si>
  <si>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</si>
  <si>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</si>
  <si>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</si>
  <si>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</si>
  <si>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</si>
  <si>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</si>
  <si>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</si>
  <si>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</si>
  <si>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</si>
  <si>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</si>
  <si>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</si>
  <si>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</si>
  <si>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</si>
  <si>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</si>
  <si>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</si>
  <si>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</si>
  <si>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</si>
  <si>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</si>
  <si>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</si>
  <si>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</si>
  <si>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</si>
  <si>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</si>
  <si>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</si>
  <si>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</si>
  <si>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</si>
  <si>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</si>
  <si>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</si>
  <si>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</si>
  <si>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</si>
  <si>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</si>
  <si>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</si>
  <si>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</si>
  <si>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</si>
  <si>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</si>
  <si>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</si>
  <si>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</si>
  <si>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</si>
  <si>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</si>
  <si>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</si>
  <si>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</si>
  <si>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</si>
  <si>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</si>
  <si>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</si>
  <si>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</si>
  <si>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</si>
  <si>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</si>
  <si>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</si>
  <si>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</si>
  <si>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</si>
  <si>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</si>
  <si>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</si>
  <si>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</si>
  <si>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</si>
  <si>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</si>
  <si>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</si>
  <si>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</si>
  <si>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</si>
  <si>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</si>
  <si>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</si>
  <si>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</si>
  <si>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</si>
  <si>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</si>
  <si>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</si>
  <si>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</si>
  <si>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</si>
  <si>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</si>
  <si>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</si>
  <si>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</si>
  <si>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</si>
  <si>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</si>
  <si>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</si>
  <si>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</si>
  <si>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</si>
  <si>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</si>
  <si>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</si>
  <si>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</si>
  <si>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</si>
  <si>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</si>
  <si>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</si>
  <si>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</si>
  <si>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</si>
  <si>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</si>
  <si>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</si>
  <si>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</si>
  <si>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</si>
  <si>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</si>
  <si>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</si>
  <si>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</si>
  <si>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</si>
  <si>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</si>
  <si>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</si>
  <si>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</si>
  <si>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</si>
  <si>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</si>
  <si>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</si>
  <si>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</si>
  <si>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</si>
  <si>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</si>
  <si>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</si>
  <si>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</si>
  <si>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</si>
  <si>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</si>
  <si>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</si>
  <si>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</si>
  <si>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</si>
  <si>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</si>
  <si>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</si>
  <si>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</si>
  <si>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</si>
  <si>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</si>
  <si>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</si>
  <si>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</si>
  <si>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</si>
  <si>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</si>
  <si>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</si>
  <si>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</si>
  <si>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</si>
  <si>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</si>
  <si>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</si>
  <si>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</si>
  <si>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</si>
  <si>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</si>
  <si>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</si>
  <si>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</si>
  <si>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</si>
  <si>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</si>
  <si>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</si>
  <si>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</si>
  <si>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</si>
  <si>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</si>
  <si>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</si>
  <si>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</si>
  <si>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</si>
  <si>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</si>
  <si>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</si>
  <si>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</si>
  <si>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</si>
  <si>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</si>
  <si>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</si>
  <si>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</si>
  <si>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</si>
  <si>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</si>
  <si>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</si>
  <si>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</si>
  <si>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</si>
  <si>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</si>
  <si>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</si>
  <si>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</si>
  <si>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</si>
  <si>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</si>
  <si>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</si>
  <si>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</si>
  <si>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</si>
  <si>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</si>
  <si>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</si>
  <si>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</si>
  <si>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</si>
  <si>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</si>
  <si>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</si>
  <si>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</si>
  <si>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</si>
  <si>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</si>
  <si>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</si>
  <si>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</si>
  <si>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</si>
  <si>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</si>
  <si>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</si>
  <si>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</si>
  <si>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</si>
  <si>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</si>
  <si>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</si>
  <si>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</si>
  <si>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</si>
  <si>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</si>
  <si>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</si>
  <si>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</si>
  <si>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</si>
  <si>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</si>
  <si>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</si>
  <si>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</si>
  <si>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</si>
  <si>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</si>
  <si>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</si>
  <si>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</si>
  <si>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</si>
  <si>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</si>
  <si>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</si>
  <si>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</si>
  <si>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</si>
  <si>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</si>
  <si>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</si>
  <si>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</si>
  <si>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</si>
  <si>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</si>
  <si>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</si>
  <si>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</si>
  <si>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</si>
  <si>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</si>
  <si>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</si>
  <si>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</si>
  <si>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</si>
  <si>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</si>
  <si>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</si>
  <si>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</si>
  <si>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</si>
  <si>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</si>
  <si>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</si>
  <si>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</si>
  <si>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</si>
  <si>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</si>
  <si>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</si>
  <si>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</si>
  <si>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</si>
  <si>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</si>
  <si>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</si>
  <si>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</si>
  <si>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</si>
  <si>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</si>
  <si>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</si>
  <si>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</si>
  <si>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</si>
  <si>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</si>
  <si>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</si>
  <si>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</si>
  <si>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</si>
  <si>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</si>
  <si>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</si>
  <si>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</si>
  <si>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</si>
  <si>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</si>
  <si>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</si>
  <si>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</si>
  <si>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</si>
  <si>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</si>
  <si>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</si>
  <si>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</si>
  <si>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</si>
  <si>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</si>
  <si>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</si>
  <si>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</si>
  <si>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</si>
  <si>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</si>
  <si>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</si>
  <si>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</si>
  <si>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</si>
  <si>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</si>
  <si>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</si>
  <si>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</si>
  <si>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</si>
  <si>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</si>
  <si>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</si>
  <si>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</si>
  <si>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</si>
  <si>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</si>
  <si>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</si>
  <si>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</si>
  <si>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</si>
  <si>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</si>
  <si>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</si>
  <si>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</si>
  <si>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</si>
  <si>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</si>
  <si>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</si>
  <si>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</si>
  <si>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</si>
  <si>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</si>
  <si>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</si>
  <si>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</si>
  <si>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</si>
  <si>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</si>
  <si>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</si>
  <si>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</si>
  <si>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</si>
  <si>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</si>
  <si>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</si>
  <si>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</si>
  <si>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</si>
  <si>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</si>
  <si>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</si>
  <si>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</si>
  <si>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</si>
  <si>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</si>
  <si>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</si>
  <si>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</si>
  <si>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</si>
  <si>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</si>
  <si>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</si>
  <si>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</si>
  <si>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</si>
  <si>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</si>
  <si>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</si>
  <si>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</si>
  <si>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</si>
  <si>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</si>
  <si>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</si>
  <si>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</si>
  <si>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</si>
  <si>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</si>
  <si>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</si>
  <si>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</si>
  <si>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</si>
  <si>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</si>
  <si>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</si>
  <si>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</si>
  <si>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</si>
  <si>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</si>
  <si>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</si>
  <si>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</si>
  <si>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</si>
  <si>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</si>
  <si>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</si>
  <si>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</si>
  <si>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</si>
  <si>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</si>
  <si>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</si>
  <si>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</si>
  <si>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</si>
  <si>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</si>
  <si>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</si>
  <si>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</si>
  <si>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</si>
  <si>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</si>
  <si>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</si>
  <si>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</si>
  <si>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</si>
  <si>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</si>
  <si>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</si>
  <si>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</si>
  <si>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</si>
  <si>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</si>
  <si>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</si>
  <si>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</si>
  <si>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</si>
  <si>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</si>
  <si>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</si>
  <si>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</si>
  <si>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</si>
  <si>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</si>
  <si>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</si>
  <si>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</si>
  <si>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</si>
  <si>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</si>
  <si>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</si>
  <si>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</si>
  <si>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</si>
  <si>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</si>
  <si>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</si>
  <si>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</si>
  <si>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</si>
  <si>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</si>
  <si>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</si>
  <si>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</si>
  <si>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</si>
  <si>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</si>
  <si>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</si>
  <si>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</si>
  <si>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</si>
  <si>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</si>
  <si>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</si>
  <si>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</si>
  <si>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</si>
  <si>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</si>
  <si>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</si>
  <si>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</si>
  <si>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</si>
  <si>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</si>
  <si>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</si>
  <si>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</si>
  <si>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</si>
  <si>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</si>
  <si>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</si>
  <si>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</si>
  <si>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</si>
  <si>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</si>
  <si>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</si>
  <si>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</si>
  <si>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</si>
  <si>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</si>
  <si>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</si>
  <si>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</si>
  <si>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</si>
  <si>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</si>
  <si>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</si>
  <si>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</si>
  <si>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</si>
  <si>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</si>
  <si>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</si>
  <si>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</si>
  <si>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</si>
  <si>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</si>
  <si>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</si>
  <si>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</si>
  <si>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</si>
  <si>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</si>
  <si>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</si>
  <si>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</si>
  <si>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</si>
  <si>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</si>
  <si>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</si>
  <si>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</si>
  <si>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</si>
  <si>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</si>
  <si>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</si>
  <si>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</si>
  <si>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</si>
  <si>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</si>
  <si>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</si>
  <si>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</si>
  <si>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</si>
  <si>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</si>
  <si>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</si>
  <si>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</si>
  <si>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</si>
  <si>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</si>
  <si>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</si>
  <si>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</si>
  <si>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</si>
  <si>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</si>
  <si>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</si>
  <si>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</si>
  <si>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</si>
  <si>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</si>
  <si>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</si>
  <si>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</si>
  <si>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</si>
  <si>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</si>
  <si>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</si>
  <si>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</si>
  <si>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</si>
  <si>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</si>
  <si>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</si>
  <si>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</si>
  <si>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</si>
  <si>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</si>
  <si>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</si>
  <si>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</si>
  <si>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</si>
  <si>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</si>
  <si>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</si>
  <si>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</si>
  <si>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</si>
  <si>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</si>
  <si>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</si>
  <si>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</si>
  <si>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</si>
  <si>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</si>
  <si>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</si>
  <si>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</si>
  <si>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</si>
  <si>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</si>
  <si>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</si>
  <si>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</si>
  <si>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</si>
  <si>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</si>
  <si>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</si>
  <si>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</si>
  <si>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</si>
  <si>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</si>
  <si>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</si>
  <si>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</si>
  <si>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</si>
  <si>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</si>
  <si>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</si>
  <si>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</si>
  <si>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</si>
  <si>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</si>
  <si>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</si>
  <si>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</si>
  <si>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</si>
  <si>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</si>
  <si>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</si>
  <si>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</si>
  <si>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</si>
  <si>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</si>
  <si>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</si>
  <si>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</si>
  <si>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</si>
  <si>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</si>
  <si>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</si>
  <si>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</si>
  <si>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</si>
  <si>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</si>
  <si>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</si>
  <si>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</si>
  <si>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</si>
  <si>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</si>
  <si>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</si>
  <si>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</si>
  <si>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</si>
  <si>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</si>
  <si>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</si>
  <si>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</si>
  <si>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</si>
  <si>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</si>
  <si>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</si>
  <si>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</si>
  <si>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</si>
  <si>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</si>
  <si>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</si>
  <si>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</si>
  <si>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</si>
  <si>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</si>
  <si>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</si>
  <si>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</si>
  <si>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</si>
  <si>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</si>
  <si>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</si>
  <si>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</si>
  <si>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</si>
  <si>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</si>
  <si>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</si>
  <si>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</si>
  <si>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</si>
  <si>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</si>
  <si>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</si>
  <si>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</si>
  <si>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</si>
  <si>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</si>
  <si>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</si>
  <si>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</si>
  <si>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</si>
  <si>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</si>
  <si>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</si>
  <si>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</si>
  <si>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</si>
  <si>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</si>
  <si>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</si>
  <si>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</si>
  <si>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</si>
  <si>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</si>
  <si>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</si>
  <si>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</si>
  <si>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</si>
  <si>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</si>
  <si>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</si>
  <si>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</si>
  <si>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</si>
  <si>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</si>
  <si>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</si>
  <si>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</si>
  <si>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</si>
  <si>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</si>
  <si>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</si>
  <si>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</si>
  <si>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</si>
  <si>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</si>
  <si>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</si>
  <si>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</si>
  <si>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</si>
  <si>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</si>
  <si>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</si>
  <si>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</si>
  <si>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</si>
  <si>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</si>
  <si>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</si>
  <si>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</si>
  <si>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</si>
  <si>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</si>
  <si>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</si>
  <si>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</si>
  <si>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</si>
  <si>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</si>
  <si>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</si>
  <si>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</si>
  <si>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</si>
  <si>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</si>
  <si>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</si>
  <si>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</si>
  <si>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</si>
  <si>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</si>
  <si>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</si>
  <si>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</si>
  <si>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</si>
  <si>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</si>
  <si>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</si>
  <si>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</si>
  <si>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</si>
  <si>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</si>
  <si>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</si>
  <si>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</si>
  <si>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</si>
  <si>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</si>
  <si>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</si>
  <si>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</si>
  <si>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</si>
  <si>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</si>
  <si>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</si>
  <si>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</si>
  <si>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</si>
  <si>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</si>
  <si>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</si>
  <si>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</si>
  <si>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</si>
  <si>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</si>
  <si>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</si>
  <si>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</si>
  <si>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</si>
  <si>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</si>
  <si>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</si>
  <si>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</si>
  <si>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</si>
  <si>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</si>
  <si>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</si>
  <si>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</si>
  <si>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</si>
  <si>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</si>
  <si>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</si>
  <si>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</si>
  <si>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</si>
  <si>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</si>
  <si>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</si>
  <si>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</si>
  <si>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</si>
  <si>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</si>
  <si>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</si>
  <si>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</si>
  <si>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</si>
  <si>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</si>
  <si>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</si>
  <si>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</si>
  <si>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</si>
  <si>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</si>
  <si>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</si>
  <si>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</si>
  <si>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</si>
  <si>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</si>
  <si>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</si>
  <si>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</si>
  <si>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</si>
  <si>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</si>
  <si>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</si>
  <si>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</si>
  <si>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</si>
  <si>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</si>
  <si>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</si>
  <si>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</si>
  <si>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</si>
  <si>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</si>
  <si>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</si>
  <si>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</si>
  <si>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</si>
  <si>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</si>
  <si>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</si>
  <si>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</si>
  <si>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</si>
  <si>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</si>
  <si>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</si>
  <si>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</si>
  <si>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</si>
  <si>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</si>
  <si>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</si>
  <si>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</si>
  <si>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</si>
  <si>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</si>
  <si>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</si>
  <si>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</si>
  <si>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</si>
  <si>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</si>
  <si>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</si>
  <si>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</si>
  <si>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</si>
  <si>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</si>
  <si>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</si>
  <si>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</si>
  <si>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</si>
  <si>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</si>
  <si>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</si>
  <si>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</si>
  <si>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</si>
  <si>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</si>
  <si>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</si>
  <si>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</si>
  <si>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</si>
  <si>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</si>
  <si>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</si>
  <si>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</si>
  <si>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</si>
  <si>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</si>
  <si>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</si>
  <si>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</si>
  <si>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</si>
  <si>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</si>
  <si>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</si>
  <si>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</si>
  <si>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</si>
  <si>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</si>
  <si>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</si>
  <si>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</si>
  <si>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</si>
  <si>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</si>
  <si>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</si>
  <si>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</si>
  <si>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</si>
  <si>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</si>
  <si>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</si>
  <si>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</si>
  <si>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</si>
  <si>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</si>
  <si>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</si>
  <si>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</si>
  <si>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</si>
  <si>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</si>
  <si>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</si>
  <si>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</si>
  <si>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</si>
  <si>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</si>
  <si>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</si>
  <si>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</si>
  <si>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</si>
  <si>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</si>
  <si>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</si>
  <si>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</si>
  <si>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</si>
  <si>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</si>
  <si>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</si>
  <si>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</si>
  <si>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</si>
  <si>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</si>
  <si>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</si>
  <si>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</si>
  <si>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</si>
  <si>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</si>
  <si>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</si>
  <si>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</si>
  <si>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</si>
  <si>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</si>
  <si>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</si>
  <si>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</si>
  <si>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</si>
  <si>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</si>
  <si>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</si>
  <si>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</si>
  <si>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</si>
  <si>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</si>
  <si>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</si>
  <si>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</si>
  <si>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</si>
  <si>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</si>
  <si>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</si>
  <si>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</si>
  <si>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</si>
  <si>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</si>
  <si>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</si>
  <si>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</si>
  <si>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</si>
  <si>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</si>
  <si>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</si>
  <si>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</si>
  <si>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</si>
  <si>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</si>
  <si>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</si>
  <si>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</si>
  <si>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</si>
  <si>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</si>
  <si>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</si>
  <si>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</si>
  <si>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</si>
  <si>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</si>
  <si>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</si>
  <si>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</si>
  <si>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</si>
  <si>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</si>
  <si>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</si>
  <si>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</si>
  <si>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</si>
  <si>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</si>
  <si>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</si>
  <si>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</si>
  <si>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</si>
  <si>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</si>
  <si>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</si>
  <si>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</si>
  <si>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</si>
  <si>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</si>
  <si>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</si>
  <si>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</si>
  <si>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</si>
  <si>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</si>
  <si>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</si>
  <si>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</si>
  <si>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</si>
  <si>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</si>
  <si>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</si>
  <si>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</si>
  <si>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</si>
  <si>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</si>
  <si>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</si>
  <si>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</si>
  <si>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</si>
  <si>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</si>
  <si>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</si>
  <si>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</si>
  <si>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</si>
  <si>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</si>
  <si>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</si>
  <si>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</si>
  <si>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</si>
  <si>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</si>
  <si>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</si>
  <si>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</si>
  <si>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</si>
  <si>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</si>
  <si>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</si>
  <si>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</si>
  <si>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</si>
  <si>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</si>
  <si>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</si>
  <si>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</si>
  <si>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</si>
  <si>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</si>
  <si>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</si>
  <si>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</si>
  <si>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</si>
  <si>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</si>
  <si>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</si>
  <si>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</si>
  <si>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</si>
  <si>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</si>
  <si>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</si>
  <si>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</si>
  <si>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</si>
  <si>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</si>
  <si>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</si>
  <si>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</si>
  <si>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</si>
  <si>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</si>
  <si>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</si>
  <si>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</si>
  <si>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</si>
  <si>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</si>
  <si>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</si>
  <si>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</si>
  <si>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</si>
  <si>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</si>
  <si>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</si>
  <si>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</si>
  <si>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</si>
  <si>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</si>
  <si>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</si>
  <si>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</si>
  <si>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</si>
  <si>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</si>
  <si>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</si>
  <si>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</si>
  <si>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</si>
  <si>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</si>
  <si>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</si>
  <si>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</si>
  <si>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</si>
  <si>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</si>
  <si>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</si>
  <si>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</si>
  <si>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</si>
  <si>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</si>
  <si>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</si>
  <si>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</si>
  <si>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</si>
  <si>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</si>
  <si>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</si>
  <si>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</si>
  <si>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</si>
  <si>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</si>
  <si>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</si>
  <si>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</si>
  <si>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</si>
  <si>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</si>
  <si>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</si>
  <si>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</si>
  <si>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</si>
  <si>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</si>
  <si>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</si>
  <si>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</si>
  <si>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</si>
  <si>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</si>
  <si>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</si>
  <si>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</si>
  <si>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</si>
  <si>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</si>
  <si>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</si>
  <si>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</si>
  <si>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</si>
  <si>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</si>
  <si>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</si>
  <si>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</si>
  <si>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</si>
  <si>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</si>
  <si>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</si>
  <si>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</si>
  <si>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</si>
  <si>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</si>
  <si>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</si>
  <si>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</si>
  <si>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</si>
  <si>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</si>
  <si>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</si>
  <si>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</si>
  <si>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</si>
  <si>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</si>
  <si>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</si>
  <si>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</si>
  <si>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</si>
  <si>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</si>
  <si>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</si>
  <si>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</si>
  <si>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</si>
  <si>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</si>
  <si>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</si>
  <si>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</si>
  <si>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</si>
  <si>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</si>
  <si>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</si>
  <si>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</si>
  <si>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</si>
  <si>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</si>
  <si>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</si>
  <si>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</si>
  <si>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</si>
  <si>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</si>
  <si>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</si>
  <si>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</si>
  <si>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</si>
  <si>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</si>
  <si>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</si>
  <si>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</si>
  <si>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</si>
  <si>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</si>
  <si>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</si>
  <si>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</si>
  <si>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</si>
  <si>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</si>
  <si>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</si>
  <si>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</si>
  <si>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</si>
  <si>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</si>
  <si>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</si>
  <si>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</si>
  <si>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</si>
  <si>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</si>
  <si>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</si>
  <si>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</si>
  <si>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</si>
  <si>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</si>
  <si>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</si>
  <si>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</si>
  <si>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</si>
  <si>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</si>
  <si>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</si>
  <si>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</si>
  <si>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</si>
  <si>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</si>
  <si>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</si>
  <si>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</si>
  <si>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</si>
  <si>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</si>
  <si>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</si>
  <si>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</si>
  <si>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</si>
  <si>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</si>
  <si>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</si>
  <si>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</si>
  <si>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</si>
  <si>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</si>
  <si>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</si>
  <si>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</si>
  <si>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</si>
  <si>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</si>
  <si>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</si>
  <si>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</si>
  <si>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</si>
  <si>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</si>
  <si>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</si>
  <si>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</si>
  <si>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</si>
  <si>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</si>
  <si>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</si>
  <si>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</si>
  <si>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</si>
  <si>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</si>
  <si>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</si>
  <si>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</si>
  <si>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</si>
  <si>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</si>
  <si>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</si>
  <si>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</si>
  <si>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</si>
  <si>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</si>
  <si>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</si>
  <si>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</si>
  <si>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</si>
  <si>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</si>
  <si>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</si>
  <si>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</si>
  <si>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</si>
  <si>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</si>
  <si>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</si>
  <si>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</si>
  <si>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</si>
  <si>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</si>
  <si>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</si>
  <si>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</si>
  <si>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</si>
  <si>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</si>
  <si>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</si>
  <si>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</si>
  <si>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</si>
  <si>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</si>
  <si>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</si>
  <si>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</si>
  <si>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</si>
  <si>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</si>
  <si>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</si>
  <si>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</si>
  <si>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</si>
  <si>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</si>
  <si>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</si>
  <si>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</si>
  <si>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</si>
  <si>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</si>
  <si>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</si>
  <si>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</si>
  <si>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</si>
  <si>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</si>
  <si>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</si>
  <si>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</si>
  <si>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</si>
  <si>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</si>
  <si>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</si>
  <si>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</si>
  <si>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</si>
  <si>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</si>
  <si>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</si>
  <si>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</si>
  <si>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</si>
  <si>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</si>
  <si>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</si>
  <si>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</si>
  <si>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</si>
  <si>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</si>
  <si>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</si>
  <si>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</si>
  <si>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</si>
  <si>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</si>
  <si>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</si>
  <si>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</si>
  <si>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</si>
  <si>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</si>
  <si>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</si>
  <si>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</si>
  <si>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</si>
  <si>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</si>
  <si>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</si>
  <si>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</si>
  <si>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</si>
  <si>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</si>
  <si>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</si>
  <si>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</si>
  <si>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</si>
  <si>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</si>
  <si>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</si>
  <si>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</si>
  <si>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</si>
  <si>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</si>
  <si>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</si>
  <si>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</si>
  <si>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</si>
  <si>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</si>
  <si>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</si>
  <si>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</si>
  <si>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</si>
  <si>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</si>
  <si>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</si>
  <si>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</si>
  <si>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</si>
  <si>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</si>
  <si>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</si>
  <si>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</si>
  <si>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</si>
  <si>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</si>
  <si>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</si>
  <si>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</si>
  <si>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</si>
  <si>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</si>
  <si>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</si>
  <si>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</si>
  <si>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</si>
  <si>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</si>
  <si>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</si>
  <si>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</si>
  <si>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</si>
  <si>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</si>
  <si>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</si>
  <si>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</si>
  <si>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</si>
  <si>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</si>
  <si>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</si>
  <si>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</si>
  <si>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</si>
  <si>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</si>
  <si>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</si>
  <si>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</si>
  <si>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</si>
  <si>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</si>
  <si>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</si>
  <si>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</si>
  <si>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</si>
  <si>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</si>
  <si>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</si>
  <si>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</si>
  <si>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</si>
  <si>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</si>
  <si>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</si>
  <si>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</si>
  <si>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</si>
  <si>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</si>
  <si>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</si>
  <si>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</si>
  <si>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</si>
  <si>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</si>
  <si>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</si>
  <si>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</si>
  <si>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</si>
  <si>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</si>
  <si>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</si>
  <si>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</si>
  <si>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</si>
  <si>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</si>
  <si>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</si>
  <si>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</si>
  <si>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</si>
  <si>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</si>
  <si>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</si>
  <si>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</si>
  <si>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</si>
  <si>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</si>
  <si>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</si>
  <si>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</si>
  <si>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</si>
  <si>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</si>
  <si>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</si>
  <si>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</si>
  <si>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</si>
  <si>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</si>
  <si>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</si>
  <si>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</si>
  <si>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</si>
  <si>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</si>
  <si>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</si>
  <si>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</si>
  <si>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</si>
  <si>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</si>
  <si>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</si>
  <si>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</si>
  <si>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</si>
  <si>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</si>
  <si>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</si>
  <si>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</si>
  <si>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</si>
  <si>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</si>
  <si>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</si>
  <si>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</si>
  <si>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</si>
  <si>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</si>
  <si>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</si>
  <si>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</si>
  <si>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</si>
  <si>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</si>
  <si>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</si>
  <si>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</si>
  <si>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</si>
  <si>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</si>
  <si>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</si>
  <si>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</si>
  <si>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</si>
  <si>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</si>
  <si>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</si>
  <si>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</si>
  <si>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</si>
  <si>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</si>
  <si>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</si>
  <si>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</si>
  <si>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</si>
  <si>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</si>
  <si>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</si>
  <si>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</si>
  <si>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</si>
  <si>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</si>
  <si>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</si>
  <si>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</si>
  <si>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</si>
  <si>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</si>
  <si>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</si>
  <si>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</si>
  <si>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</si>
  <si>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</si>
  <si>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</si>
  <si>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</si>
  <si>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</si>
  <si>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</si>
  <si>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</si>
  <si>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</si>
  <si>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</si>
  <si>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</si>
  <si>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</si>
  <si>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</si>
  <si>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</si>
  <si>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</si>
  <si>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</si>
  <si>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</si>
  <si>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</si>
  <si>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</si>
  <si>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</si>
  <si>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</si>
  <si>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</si>
  <si>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</si>
  <si>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</si>
  <si>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</si>
  <si>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</si>
  <si>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</si>
  <si>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</si>
  <si>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</si>
  <si>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</si>
  <si>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</si>
  <si>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</si>
  <si>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</si>
  <si>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</si>
  <si>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</si>
  <si>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</si>
  <si>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</si>
  <si>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</si>
  <si>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</si>
  <si>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</si>
  <si>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</si>
  <si>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</si>
  <si>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</si>
  <si>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</si>
  <si>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</si>
  <si>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</si>
  <si>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</si>
  <si>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</si>
  <si>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</si>
  <si>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</si>
  <si>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</si>
  <si>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</si>
  <si>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</si>
  <si>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</si>
  <si>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</si>
  <si>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</si>
  <si>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</si>
  <si>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</si>
  <si>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</si>
  <si>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</si>
  <si>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</si>
  <si>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</si>
  <si>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</si>
  <si>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</si>
  <si>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</si>
  <si>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</si>
  <si>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</si>
  <si>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</si>
  <si>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</si>
  <si>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</si>
  <si>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</si>
  <si>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</si>
  <si>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</si>
  <si>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</si>
  <si>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</si>
  <si>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</si>
  <si>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</si>
  <si>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</si>
  <si>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</si>
  <si>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</si>
  <si>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</si>
  <si>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</si>
  <si>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</si>
  <si>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</si>
  <si>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</si>
  <si>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</si>
  <si>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</si>
  <si>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</si>
  <si>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</si>
  <si>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</si>
  <si>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</si>
  <si>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</si>
  <si>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</si>
  <si>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</si>
  <si>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</si>
  <si>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</si>
  <si>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</si>
  <si>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</si>
  <si>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</si>
  <si>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</si>
  <si>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</si>
  <si>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</si>
  <si>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</si>
  <si>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</si>
  <si>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</si>
  <si>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</si>
  <si>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</si>
  <si>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</si>
  <si>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</si>
  <si>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</si>
  <si>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</si>
  <si>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</si>
  <si>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</si>
  <si>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</si>
  <si>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</si>
  <si>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</si>
  <si>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</si>
  <si>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</si>
  <si>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</si>
  <si>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</si>
  <si>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</si>
  <si>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</si>
  <si>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</si>
  <si>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</si>
  <si>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</si>
  <si>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</si>
  <si>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</si>
  <si>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</si>
  <si>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</si>
  <si>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</si>
  <si>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</si>
  <si>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</si>
  <si>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</si>
  <si>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</si>
  <si>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</si>
  <si>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</si>
  <si>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</si>
  <si>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</si>
  <si>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</si>
  <si>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</si>
  <si>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</si>
  <si>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</si>
  <si>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</si>
  <si>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</si>
  <si>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</si>
  <si>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</si>
  <si>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</si>
  <si>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</si>
  <si>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</si>
  <si>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</si>
  <si>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</si>
  <si>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</si>
  <si>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</si>
  <si>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</si>
  <si>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</si>
  <si>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</si>
  <si>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</si>
  <si>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</si>
  <si>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</si>
  <si>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</si>
  <si>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</si>
  <si>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</si>
  <si>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</si>
  <si>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</si>
  <si>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</si>
  <si>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</si>
  <si>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</si>
  <si>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</si>
  <si>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</si>
  <si>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</si>
  <si>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</si>
  <si>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</si>
  <si>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</si>
  <si>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</si>
  <si>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</si>
  <si>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</si>
  <si>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</si>
  <si>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</si>
  <si>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</si>
  <si>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</si>
  <si>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</si>
  <si>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</si>
  <si>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</si>
  <si>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</si>
  <si>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</si>
  <si>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</si>
  <si>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</si>
  <si>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</si>
  <si>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</si>
  <si>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</si>
  <si>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</si>
  <si>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</si>
  <si>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</si>
  <si>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</si>
  <si>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</si>
  <si>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</si>
  <si>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</si>
  <si>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</si>
  <si>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</si>
  <si>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</si>
  <si>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</si>
  <si>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</si>
  <si>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</si>
  <si>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</si>
  <si>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</si>
  <si>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</si>
  <si>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</si>
  <si>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</si>
  <si>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</si>
  <si>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</si>
  <si>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</si>
  <si>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</si>
  <si>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</si>
  <si>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</si>
  <si>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</si>
  <si>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</si>
  <si>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</si>
  <si>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</si>
  <si>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</si>
  <si>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</si>
  <si>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</si>
  <si>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</si>
  <si>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</si>
  <si>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</si>
  <si>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</si>
  <si>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</si>
  <si>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</si>
  <si>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</si>
  <si>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</si>
  <si>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</si>
  <si>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</si>
  <si>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</si>
  <si>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</si>
  <si>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</si>
  <si>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</si>
  <si>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</si>
  <si>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</si>
  <si>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</si>
  <si>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</si>
  <si>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</si>
  <si>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</si>
  <si>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</si>
  <si>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</si>
  <si>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</si>
  <si>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</si>
  <si>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</si>
  <si>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</si>
  <si>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</si>
  <si>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</si>
  <si>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</si>
  <si>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</si>
  <si>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</si>
  <si>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</si>
  <si>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</si>
  <si>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</si>
  <si>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</si>
  <si>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</si>
  <si>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</si>
  <si>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</si>
  <si>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</si>
  <si>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</si>
  <si>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</si>
  <si>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</si>
  <si>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</si>
  <si>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</si>
  <si>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</si>
  <si>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</si>
  <si>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</si>
  <si>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</si>
  <si>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</si>
  <si>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</si>
  <si>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</si>
  <si>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</si>
  <si>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</si>
  <si>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</si>
  <si>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</si>
  <si>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</si>
  <si>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</si>
  <si>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</si>
  <si>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</si>
  <si>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</si>
  <si>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</si>
  <si>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</si>
  <si>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</si>
  <si>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</si>
  <si>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</si>
  <si>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</si>
  <si>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</si>
  <si>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</si>
  <si>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</si>
  <si>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</si>
  <si>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</si>
  <si>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</si>
  <si>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</si>
  <si>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</si>
  <si>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</si>
  <si>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</si>
  <si>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</si>
  <si>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</si>
  <si>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</si>
  <si>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</si>
  <si>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</si>
  <si>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</si>
  <si>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</si>
  <si>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</si>
  <si>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</si>
  <si>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</si>
  <si>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</si>
  <si>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</si>
  <si>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</si>
  <si>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</si>
  <si>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</si>
  <si>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</si>
  <si>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</si>
  <si>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</si>
  <si>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</si>
  <si>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</si>
  <si>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</si>
  <si>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</si>
  <si>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</si>
  <si>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</si>
  <si>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</si>
  <si>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</si>
  <si>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</si>
  <si>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</si>
  <si>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</si>
  <si>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</si>
  <si>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</si>
  <si>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</si>
  <si>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</si>
  <si>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</si>
  <si>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</si>
  <si>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</si>
  <si>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</si>
  <si>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</si>
  <si>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</si>
  <si>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</si>
  <si>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</si>
  <si>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</si>
  <si>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</si>
  <si>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</si>
  <si>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</si>
  <si>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</si>
  <si>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</si>
  <si>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</si>
  <si>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</si>
  <si>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</si>
  <si>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</si>
  <si>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</si>
  <si>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</si>
  <si>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</si>
  <si>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</si>
  <si>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</si>
  <si>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</si>
  <si>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</si>
  <si>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</si>
  <si>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</si>
  <si>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</si>
  <si>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</si>
  <si>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</si>
  <si>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</si>
  <si>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</si>
  <si>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</si>
  <si>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</si>
  <si>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</si>
  <si>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</si>
  <si>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</si>
  <si>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</si>
  <si>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</si>
  <si>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</si>
  <si>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</si>
  <si>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</si>
  <si>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</si>
  <si>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</si>
  <si>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</si>
  <si>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</si>
  <si>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</si>
  <si>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</si>
  <si>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</si>
  <si>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</si>
  <si>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</si>
  <si>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</si>
  <si>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</si>
  <si>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</si>
  <si>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</si>
  <si>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</si>
  <si>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</si>
  <si>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</si>
  <si>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</si>
  <si>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</si>
  <si>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</si>
  <si>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</si>
  <si>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</si>
  <si>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</si>
  <si>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</si>
  <si>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</si>
  <si>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</si>
  <si>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</si>
  <si>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</si>
  <si>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</si>
  <si>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</si>
  <si>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</si>
  <si>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</si>
  <si>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</si>
  <si>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</si>
  <si>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</si>
  <si>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</si>
  <si>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</si>
  <si>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</si>
  <si>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</si>
  <si>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</si>
  <si>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</si>
  <si>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</si>
  <si>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</si>
  <si>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</si>
  <si>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</si>
  <si>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</si>
  <si>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</si>
  <si>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</si>
  <si>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</si>
  <si>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</si>
  <si>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</si>
  <si>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</si>
  <si>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</si>
  <si>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</si>
  <si>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</si>
  <si>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</si>
  <si>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</si>
  <si>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</si>
  <si>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</si>
  <si>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</si>
  <si>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</si>
  <si>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</si>
  <si>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</si>
  <si>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</si>
  <si>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</si>
  <si>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</si>
  <si>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</si>
  <si>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</si>
  <si>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</si>
  <si>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</si>
  <si>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</si>
  <si>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</si>
  <si>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</si>
  <si>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</si>
  <si>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</si>
  <si>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</si>
  <si>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</si>
  <si>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</si>
  <si>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</si>
  <si>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</si>
  <si>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</si>
  <si>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</si>
  <si>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</si>
  <si>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</si>
  <si>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</si>
  <si>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</si>
  <si>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</si>
  <si>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</si>
  <si>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</si>
  <si>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</si>
  <si>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</si>
  <si>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</si>
  <si>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</si>
  <si>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</si>
  <si>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</si>
  <si>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</si>
  <si>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</si>
  <si>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</si>
  <si>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</si>
  <si>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</si>
  <si>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</si>
  <si>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</si>
  <si>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</si>
  <si>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</si>
  <si>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</si>
  <si>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</si>
  <si>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</si>
  <si>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</si>
  <si>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</si>
  <si>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</si>
  <si>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</si>
  <si>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</si>
  <si>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</si>
  <si>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</si>
  <si>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</si>
  <si>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</si>
  <si>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</si>
  <si>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</si>
  <si>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</si>
  <si>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</si>
  <si>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</si>
  <si>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</si>
  <si>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</si>
  <si>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</si>
  <si>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</si>
  <si>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</si>
  <si>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</si>
  <si>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</si>
  <si>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</si>
  <si>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</si>
  <si>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</si>
  <si>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</si>
  <si>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</si>
  <si>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</si>
  <si>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</si>
  <si>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</si>
  <si>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</si>
  <si>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</si>
  <si>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</si>
  <si>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</si>
  <si>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</si>
  <si>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</si>
  <si>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</si>
  <si>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</si>
  <si>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</si>
  <si>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</si>
  <si>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</si>
  <si>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</si>
  <si>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</si>
  <si>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</si>
  <si>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</si>
  <si>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</si>
  <si>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</si>
  <si>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</si>
  <si>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</si>
  <si>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</si>
  <si>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</si>
  <si>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</si>
  <si>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</si>
  <si>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</si>
  <si>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</si>
  <si>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</si>
  <si>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</si>
  <si>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</si>
  <si>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</si>
  <si>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</si>
  <si>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</si>
  <si>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</si>
  <si>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</si>
  <si>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</si>
  <si>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</si>
  <si>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</si>
  <si>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</si>
  <si>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</si>
  <si>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</si>
  <si>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</si>
  <si>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</si>
  <si>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</si>
  <si>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</si>
  <si>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</si>
  <si>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</si>
  <si>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</si>
  <si>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</si>
  <si>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</si>
  <si>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</si>
  <si>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</si>
  <si>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</si>
  <si>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</si>
  <si>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</si>
  <si>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</si>
  <si>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</si>
  <si>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</si>
  <si>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</si>
  <si>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</si>
  <si>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</si>
  <si>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</si>
  <si>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</si>
  <si>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</si>
  <si>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</si>
  <si>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</si>
  <si>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</si>
  <si>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</si>
  <si>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</si>
  <si>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</si>
  <si>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</si>
  <si>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</si>
  <si>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</si>
  <si>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</si>
  <si>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</si>
  <si>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</si>
  <si>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</si>
  <si>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</si>
  <si>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</si>
  <si>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</si>
  <si>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</si>
  <si>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</si>
  <si>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</si>
  <si>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</si>
  <si>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</si>
  <si>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</si>
  <si>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</si>
  <si>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</si>
  <si>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</si>
  <si>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</si>
  <si>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</si>
  <si>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</si>
  <si>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</si>
  <si>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</si>
  <si>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</si>
  <si>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</si>
  <si>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</si>
  <si>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</si>
  <si>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</si>
  <si>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</si>
  <si>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</si>
  <si>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</si>
  <si>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</si>
  <si>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</si>
  <si>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</si>
  <si>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</si>
  <si>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</si>
  <si>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</si>
  <si>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</si>
  <si>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</si>
  <si>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</si>
  <si>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</si>
  <si>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</si>
  <si>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</si>
  <si>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</si>
  <si>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</si>
  <si>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</si>
  <si>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</si>
  <si>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</si>
  <si>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</si>
  <si>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</si>
  <si>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</si>
  <si>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</si>
  <si>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</si>
  <si>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</si>
  <si>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</si>
  <si>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</si>
  <si>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</si>
  <si>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</si>
  <si>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</si>
  <si>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</si>
  <si>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</si>
  <si>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</si>
  <si>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</si>
  <si>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</si>
  <si>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</si>
  <si>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</si>
  <si>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</si>
  <si>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</si>
  <si>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</si>
  <si>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</si>
  <si>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</si>
  <si>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</si>
  <si>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</si>
  <si>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</si>
  <si>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</si>
  <si>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</si>
  <si>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</si>
  <si>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</si>
  <si>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</si>
  <si>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</si>
  <si>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</si>
  <si>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</si>
  <si>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</si>
  <si>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</si>
  <si>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</si>
  <si>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</si>
  <si>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</si>
  <si>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</si>
  <si>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</si>
  <si>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</si>
  <si>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</si>
  <si>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</si>
  <si>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</si>
  <si>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</si>
  <si>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</si>
  <si>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</si>
  <si>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</si>
  <si>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</si>
  <si>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</si>
  <si>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</si>
  <si>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</si>
  <si>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</si>
  <si>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</si>
  <si>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</si>
  <si>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</si>
  <si>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</si>
  <si>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</si>
  <si>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</si>
  <si>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</si>
  <si>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</si>
  <si>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</si>
  <si>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</si>
  <si>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</si>
  <si>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</si>
  <si>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</si>
  <si>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</si>
  <si>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</si>
  <si>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</si>
  <si>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</si>
  <si>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</si>
  <si>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</si>
  <si>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</si>
  <si>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</si>
  <si>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</si>
  <si>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</si>
  <si>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</si>
  <si>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</si>
  <si>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</si>
  <si>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</si>
  <si>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</si>
  <si>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</si>
  <si>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</si>
  <si>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</si>
  <si>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</si>
  <si>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</si>
  <si>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</si>
  <si>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</si>
  <si>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</si>
  <si>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</si>
  <si>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</si>
  <si>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</si>
  <si>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</si>
  <si>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</si>
  <si>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</si>
  <si>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</si>
  <si>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</si>
  <si>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</si>
  <si>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</si>
  <si>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</si>
  <si>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</si>
  <si>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</si>
  <si>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</si>
  <si>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</si>
  <si>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</si>
  <si>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</si>
  <si>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</si>
  <si>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</si>
  <si>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</si>
  <si>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</si>
  <si>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</si>
  <si>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</si>
  <si>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</si>
  <si>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</si>
  <si>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</si>
  <si>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</si>
  <si>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</si>
  <si>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</si>
  <si>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</si>
  <si>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</si>
  <si>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</si>
  <si>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</si>
  <si>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</si>
  <si>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</si>
  <si>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</si>
  <si>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</si>
  <si>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</si>
  <si>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</si>
  <si>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</si>
  <si>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</si>
  <si>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</si>
  <si>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</si>
  <si>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</si>
  <si>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</si>
  <si>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</si>
  <si>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</si>
  <si>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</si>
  <si>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</si>
  <si>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</si>
  <si>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</si>
  <si>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</si>
  <si>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</si>
  <si>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</si>
  <si>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</si>
  <si>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</si>
  <si>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</si>
  <si>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</si>
  <si>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</si>
  <si>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</si>
  <si>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</si>
  <si>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</si>
  <si>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</si>
  <si>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</si>
  <si>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</si>
  <si>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</si>
  <si>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</si>
  <si>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</si>
  <si>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</si>
  <si>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</si>
  <si>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</si>
  <si>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</si>
  <si>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</si>
  <si>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</si>
  <si>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</si>
  <si>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</si>
  <si>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</si>
  <si>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</si>
  <si>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</si>
  <si>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</si>
  <si>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</si>
  <si>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</si>
  <si>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</si>
  <si>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</si>
  <si>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</si>
  <si>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</si>
  <si>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</si>
  <si>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</si>
  <si>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</si>
  <si>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</si>
  <si>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</si>
  <si>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</si>
  <si>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</si>
  <si>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</si>
  <si>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</si>
  <si>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</si>
  <si>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</si>
  <si>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</si>
  <si>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</si>
  <si>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</si>
  <si>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</si>
  <si>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</si>
  <si>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</si>
  <si>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</si>
  <si>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</si>
  <si>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</si>
  <si>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</si>
  <si>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</si>
  <si>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</si>
  <si>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</si>
  <si>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</si>
  <si>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</si>
  <si>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</si>
  <si>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</si>
  <si>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</si>
  <si>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</si>
  <si>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</si>
  <si>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</si>
  <si>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</si>
  <si>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</si>
  <si>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</si>
  <si>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</si>
  <si>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</si>
  <si>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</si>
  <si>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</si>
  <si>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</si>
  <si>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</si>
  <si>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</si>
  <si>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</si>
  <si>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</si>
  <si>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</si>
  <si>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</si>
  <si>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</si>
  <si>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</si>
  <si>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</si>
  <si>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</si>
  <si>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</si>
  <si>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</si>
  <si>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</si>
  <si>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</si>
  <si>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</si>
  <si>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</si>
  <si>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</si>
  <si>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</si>
  <si>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</si>
  <si>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</si>
  <si>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</si>
  <si>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</si>
  <si>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</si>
  <si>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</si>
  <si>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</si>
  <si>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</si>
  <si>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</si>
  <si>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</si>
  <si>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</si>
  <si>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</si>
  <si>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</si>
  <si>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</si>
  <si>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</si>
  <si>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</si>
  <si>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</si>
  <si>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</si>
  <si>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</si>
  <si>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</si>
  <si>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</si>
  <si>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</si>
  <si>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</si>
  <si>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</si>
  <si>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</si>
  <si>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</si>
  <si>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</si>
  <si>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</si>
  <si>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</si>
  <si>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</si>
  <si>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</si>
  <si>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</si>
  <si>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</si>
  <si>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</si>
  <si>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</si>
  <si>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</si>
  <si>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</si>
  <si>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</si>
  <si>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</si>
  <si>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</si>
  <si>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</si>
  <si>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</si>
  <si>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</si>
  <si>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</si>
  <si>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</si>
  <si>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</si>
  <si>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</si>
  <si>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</si>
  <si>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</si>
  <si>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</si>
  <si>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</si>
  <si>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</si>
  <si>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</si>
  <si>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</si>
  <si>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</si>
  <si>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</si>
  <si>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</si>
  <si>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</si>
  <si>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</si>
  <si>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</si>
  <si>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</si>
  <si>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</si>
  <si>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</si>
  <si>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</si>
  <si>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</si>
  <si>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</si>
  <si>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</si>
  <si>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</si>
  <si>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</si>
  <si>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</si>
  <si>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</si>
  <si>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</si>
  <si>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</si>
  <si>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</si>
  <si>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</si>
  <si>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</si>
  <si>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</si>
  <si>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</si>
  <si>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</si>
  <si>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</si>
  <si>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</si>
  <si>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</si>
  <si>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</si>
  <si>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</si>
  <si>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</si>
  <si>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</si>
  <si>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</si>
  <si>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</si>
  <si>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</si>
  <si>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</si>
  <si>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</si>
  <si>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</si>
  <si>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</si>
  <si>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</si>
  <si>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</si>
  <si>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</si>
  <si>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</si>
  <si>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</si>
  <si>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</si>
  <si>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</si>
  <si>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</si>
  <si>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</si>
  <si>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</si>
  <si>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</si>
  <si>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</si>
  <si>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</si>
  <si>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</si>
  <si>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</si>
  <si>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</si>
  <si>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</si>
  <si>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</si>
  <si>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</si>
  <si>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</si>
  <si>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</si>
  <si>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</si>
  <si>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</si>
  <si>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</si>
  <si>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</si>
  <si>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</si>
  <si>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</si>
  <si>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</si>
  <si>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</si>
  <si>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</si>
  <si>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</si>
  <si>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</si>
  <si>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</si>
  <si>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</si>
  <si>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</si>
  <si>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</si>
  <si>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</si>
  <si>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</si>
  <si>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</si>
  <si>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</si>
  <si>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</si>
  <si>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</si>
  <si>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</si>
  <si>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</si>
  <si>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</si>
  <si>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</si>
  <si>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</si>
  <si>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</si>
  <si>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</si>
  <si>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</si>
  <si>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</si>
  <si>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</si>
  <si>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</si>
  <si>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</si>
  <si>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</si>
  <si>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</si>
  <si>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</si>
  <si>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</si>
  <si>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</si>
  <si>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</si>
  <si>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</si>
  <si>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</si>
  <si>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</si>
  <si>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</si>
  <si>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</si>
  <si>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</si>
  <si>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</si>
  <si>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</si>
  <si>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</si>
  <si>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</si>
  <si>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</si>
  <si>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</si>
  <si>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</si>
  <si>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</si>
  <si>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</si>
  <si>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</si>
  <si>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</si>
  <si>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</si>
  <si>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</si>
  <si>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</si>
  <si>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</si>
  <si>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</si>
  <si>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</si>
  <si>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</si>
  <si>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</si>
  <si>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</si>
  <si>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</si>
  <si>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</si>
  <si>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</si>
  <si>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</si>
  <si>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</si>
  <si>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</si>
  <si>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</si>
  <si>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</si>
  <si>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</si>
  <si>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</si>
  <si>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</si>
  <si>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</si>
  <si>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</si>
  <si>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</si>
  <si>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</si>
  <si>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</si>
  <si>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</si>
  <si>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</si>
  <si>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</si>
  <si>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</si>
  <si>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</si>
  <si>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</si>
  <si>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</si>
  <si>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</si>
  <si>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</si>
  <si>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</si>
  <si>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</si>
  <si>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</si>
  <si>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</si>
  <si>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</si>
  <si>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</si>
  <si>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</si>
  <si>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</si>
  <si>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</si>
  <si>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</si>
  <si>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</si>
  <si>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</si>
  <si>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</si>
  <si>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</si>
  <si>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</si>
  <si>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</si>
  <si>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</si>
  <si>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</si>
  <si>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</si>
  <si>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</si>
  <si>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</si>
  <si>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</si>
  <si>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</si>
  <si>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</si>
  <si>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</si>
  <si>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</si>
  <si>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</si>
  <si>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</si>
  <si>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</si>
  <si>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</si>
  <si>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</si>
  <si>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</si>
  <si>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</si>
  <si>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</si>
  <si>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</si>
  <si>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</si>
  <si>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</si>
  <si>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</si>
  <si>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</si>
  <si>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</si>
  <si>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</si>
  <si>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</si>
  <si>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</si>
  <si>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</si>
  <si>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</si>
  <si>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</si>
  <si>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</si>
  <si>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</si>
  <si>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</si>
  <si>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</si>
  <si>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</si>
  <si>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</si>
  <si>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</si>
  <si>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</si>
  <si>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</si>
  <si>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</si>
  <si>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</si>
  <si>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</si>
  <si>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</si>
  <si>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</si>
  <si>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</si>
  <si>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</si>
  <si>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</si>
  <si>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</si>
  <si>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</si>
  <si>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</si>
  <si>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</si>
  <si>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</si>
  <si>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</si>
  <si>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</si>
  <si>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</si>
  <si>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</si>
  <si>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</si>
  <si>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</si>
  <si>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</si>
  <si>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</si>
  <si>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</si>
  <si>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</si>
  <si>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</si>
  <si>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</si>
  <si>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</si>
  <si>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</si>
  <si>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</si>
  <si>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</si>
  <si>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</si>
  <si>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</si>
  <si>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</si>
  <si>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</si>
  <si>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</si>
  <si>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</si>
  <si>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</si>
  <si>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</si>
  <si>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</si>
  <si>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</si>
  <si>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</si>
  <si>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</si>
  <si>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</si>
  <si>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</si>
  <si>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</si>
  <si>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</si>
  <si>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</si>
  <si>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</si>
  <si>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</si>
  <si>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</si>
  <si>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</si>
  <si>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</si>
  <si>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</si>
  <si>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</si>
  <si>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</si>
  <si>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</si>
  <si>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</si>
  <si>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</si>
  <si>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</si>
  <si>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</si>
  <si>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</si>
  <si>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</si>
  <si>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</si>
  <si>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</si>
  <si>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</si>
  <si>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</si>
  <si>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</si>
  <si>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</si>
  <si>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</si>
  <si>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</si>
  <si>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</si>
  <si>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</si>
  <si>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</si>
  <si>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</si>
  <si>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</si>
  <si>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</si>
  <si>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</si>
  <si>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</si>
  <si>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</si>
  <si>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</si>
  <si>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</si>
  <si>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</si>
  <si>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</si>
  <si>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</si>
  <si>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</si>
  <si>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</si>
  <si>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</si>
  <si>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</si>
  <si>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</si>
  <si>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</si>
  <si>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</si>
  <si>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</si>
  <si>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</si>
  <si>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</si>
  <si>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</si>
  <si>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</si>
  <si>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</si>
  <si>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</si>
  <si>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</si>
  <si>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</si>
  <si>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</si>
  <si>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</si>
  <si>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</si>
  <si>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</si>
  <si>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</si>
  <si>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</si>
  <si>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</si>
  <si>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</si>
  <si>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</si>
  <si>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</si>
  <si>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</si>
  <si>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</si>
  <si>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</si>
  <si>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</si>
  <si>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</si>
  <si>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</si>
  <si>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</si>
  <si>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</si>
  <si>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</si>
  <si>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</si>
  <si>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</si>
  <si>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</si>
  <si>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</si>
  <si>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</si>
  <si>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</si>
  <si>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</si>
  <si>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</si>
  <si>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</si>
  <si>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</si>
  <si>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</si>
  <si>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</si>
  <si>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</si>
  <si>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</si>
  <si>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</si>
  <si>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</si>
  <si>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</si>
  <si>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</si>
  <si>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</si>
  <si>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</si>
  <si>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</si>
  <si>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</si>
  <si>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</si>
  <si>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</si>
  <si>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</si>
  <si>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</si>
  <si>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</si>
  <si>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</si>
  <si>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</si>
  <si>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</si>
  <si>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</si>
  <si>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</si>
  <si>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</si>
  <si>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</si>
  <si>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</si>
  <si>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</si>
  <si>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</si>
  <si>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</si>
  <si>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</si>
  <si>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</si>
  <si>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</si>
  <si>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</si>
  <si>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</si>
  <si>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</si>
  <si>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</si>
  <si>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</si>
  <si>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</si>
  <si>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</si>
  <si>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</si>
  <si>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</si>
  <si>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</si>
  <si>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</si>
  <si>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</si>
  <si>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</si>
  <si>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</si>
  <si>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</si>
  <si>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</si>
  <si>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</si>
  <si>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</si>
  <si>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</si>
  <si>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</si>
  <si>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</si>
  <si>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</si>
  <si>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</si>
  <si>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</si>
  <si>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</si>
  <si>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</si>
  <si>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</si>
  <si>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</si>
  <si>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</si>
  <si>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</si>
  <si>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</si>
  <si>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</si>
  <si>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</si>
  <si>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</si>
  <si>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</si>
  <si>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</si>
  <si>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</si>
  <si>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</si>
  <si>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</si>
  <si>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</si>
  <si>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</si>
  <si>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</si>
  <si>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</si>
  <si>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</si>
  <si>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</si>
  <si>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</si>
  <si>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</si>
  <si>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</si>
  <si>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</si>
  <si>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</si>
  <si>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</si>
  <si>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</si>
  <si>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</si>
  <si>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</si>
  <si>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</si>
  <si>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</si>
  <si>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</si>
  <si>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</si>
  <si>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</si>
  <si>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</si>
  <si>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</si>
  <si>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</si>
  <si>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</si>
  <si>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</si>
  <si>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</si>
  <si>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</si>
  <si>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</si>
  <si>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</si>
  <si>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</si>
  <si>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</si>
  <si>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</si>
  <si>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</si>
  <si>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</si>
  <si>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</si>
  <si>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</si>
  <si>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</si>
  <si>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</si>
  <si>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</si>
  <si>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</si>
  <si>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</si>
  <si>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</si>
  <si>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</si>
  <si>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</si>
  <si>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</si>
  <si>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</si>
  <si>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</si>
  <si>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</si>
  <si>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</si>
  <si>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</si>
  <si>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</si>
  <si>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</si>
  <si>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</si>
  <si>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</si>
  <si>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</si>
  <si>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</si>
  <si>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</si>
  <si>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</si>
  <si>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</si>
  <si>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</si>
  <si>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</si>
  <si>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</si>
  <si>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</si>
  <si>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</si>
  <si>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</si>
  <si>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</si>
  <si>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</si>
  <si>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</si>
  <si>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</si>
  <si>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</si>
  <si>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</si>
  <si>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</si>
  <si>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</si>
  <si>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</si>
  <si>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</si>
  <si>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</si>
  <si>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</si>
  <si>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</si>
  <si>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</si>
  <si>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</si>
  <si>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</si>
  <si>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</si>
  <si>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</si>
  <si>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</si>
  <si>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</si>
  <si>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</si>
  <si>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</si>
  <si>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</si>
  <si>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</si>
  <si>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</si>
  <si>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</si>
  <si>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</si>
  <si>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</si>
  <si>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</si>
  <si>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</si>
  <si>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</si>
  <si>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</si>
  <si>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</si>
  <si>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</si>
  <si>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</si>
  <si>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</si>
  <si>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</si>
  <si>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</si>
  <si>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</si>
  <si>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</si>
  <si>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</si>
  <si>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</si>
  <si>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</si>
  <si>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</si>
  <si>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</si>
  <si>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</si>
  <si>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</si>
  <si>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</si>
  <si>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</si>
  <si>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</si>
  <si>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</si>
  <si>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</si>
  <si>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</si>
  <si>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</si>
  <si>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</si>
  <si>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</si>
  <si>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</si>
  <si>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</si>
  <si>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</si>
  <si>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</si>
  <si>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</si>
  <si>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</si>
  <si>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</si>
  <si>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</si>
  <si>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</si>
  <si>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</si>
  <si>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</si>
  <si>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</si>
  <si>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</si>
  <si>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</si>
  <si>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</si>
  <si>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</si>
  <si>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</si>
  <si>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</si>
  <si>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</si>
  <si>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</si>
  <si>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</si>
  <si>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</si>
  <si>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</si>
  <si>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</si>
  <si>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</si>
  <si>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</si>
  <si>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</si>
  <si>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</si>
  <si>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</si>
  <si>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</si>
  <si>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</si>
  <si>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</si>
  <si>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</si>
  <si>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</si>
  <si>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</si>
  <si>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</si>
  <si>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</si>
  <si>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</si>
  <si>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</si>
  <si>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</si>
  <si>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</si>
  <si>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</si>
  <si>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</si>
  <si>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</si>
  <si>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</si>
  <si>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</si>
  <si>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</si>
  <si>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</si>
  <si>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</si>
  <si>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</si>
  <si>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</si>
  <si>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</si>
  <si>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</si>
  <si>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</si>
  <si>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</si>
  <si>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</si>
  <si>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</si>
  <si>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</si>
  <si>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</si>
  <si>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</si>
  <si>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</si>
  <si>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</si>
  <si>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</si>
  <si>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</si>
  <si>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</si>
  <si>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</si>
  <si>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</si>
  <si>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</si>
  <si>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</si>
  <si>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</si>
  <si>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</si>
  <si>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</si>
  <si>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</si>
  <si>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</si>
  <si>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</si>
  <si>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</si>
  <si>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</si>
  <si>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</si>
  <si>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</si>
  <si>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</si>
  <si>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</si>
  <si>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</si>
  <si>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</si>
  <si>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</si>
  <si>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</si>
  <si>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</si>
  <si>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</si>
  <si>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</si>
  <si>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</si>
  <si>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</si>
  <si>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</si>
  <si>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</si>
  <si>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</si>
  <si>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</si>
  <si>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</si>
  <si>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</si>
  <si>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</si>
  <si>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</si>
  <si>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</si>
  <si>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</si>
  <si>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</si>
  <si>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</si>
  <si>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</si>
  <si>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</si>
  <si>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</si>
  <si>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</si>
  <si>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</si>
  <si>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</si>
  <si>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</si>
  <si>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</si>
  <si>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</si>
  <si>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</si>
  <si>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</si>
  <si>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</si>
  <si>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</si>
  <si>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</si>
  <si>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</si>
  <si>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</si>
  <si>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</si>
  <si>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</si>
  <si>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</si>
  <si>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</si>
  <si>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</si>
  <si>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</si>
  <si>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</si>
  <si>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</si>
  <si>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</si>
  <si>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</si>
  <si>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</si>
  <si>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</si>
  <si>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</si>
  <si>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</si>
  <si>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</si>
  <si>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</si>
  <si>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</si>
  <si>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</si>
  <si>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</si>
  <si>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</si>
  <si>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</si>
  <si>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</si>
  <si>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</si>
  <si>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</si>
  <si>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</si>
  <si>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</si>
  <si>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</si>
  <si>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</si>
  <si>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</si>
  <si>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</si>
  <si>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</si>
  <si>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</si>
  <si>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</si>
  <si>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</si>
  <si>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</si>
  <si>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</si>
  <si>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</si>
  <si>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</si>
  <si>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</si>
  <si>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</si>
  <si>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</si>
  <si>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</si>
  <si>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</si>
  <si>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</si>
  <si>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</si>
  <si>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</si>
  <si>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</si>
  <si>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</si>
  <si>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</si>
  <si>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</si>
  <si>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</si>
  <si>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</si>
  <si>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</si>
  <si>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</si>
  <si>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</si>
  <si>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</si>
  <si>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</si>
  <si>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</si>
  <si>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</si>
  <si>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</si>
  <si>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</si>
  <si>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</si>
  <si>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</si>
  <si>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</si>
  <si>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</si>
  <si>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</si>
  <si>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</si>
  <si>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</si>
  <si>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</si>
  <si>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</si>
  <si>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</si>
  <si>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</si>
  <si>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</si>
  <si>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</si>
  <si>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</si>
  <si>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</si>
  <si>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</si>
  <si>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</si>
  <si>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</si>
  <si>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</si>
  <si>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</si>
  <si>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</si>
  <si>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</si>
  <si>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</si>
  <si>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</si>
  <si>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</si>
  <si>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</si>
  <si>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</si>
  <si>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</si>
  <si>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</si>
  <si>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</si>
  <si>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</si>
  <si>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</si>
  <si>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</si>
  <si>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</si>
  <si>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</si>
  <si>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</si>
  <si>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</si>
  <si>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</si>
  <si>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</si>
  <si>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</si>
  <si>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</si>
  <si>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</si>
  <si>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</si>
  <si>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</si>
  <si>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</si>
  <si>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</si>
  <si>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</si>
  <si>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</si>
  <si>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</si>
  <si>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</si>
  <si>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</si>
  <si>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</si>
  <si>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</si>
  <si>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</si>
  <si>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</si>
  <si>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</si>
  <si>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</si>
  <si>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</si>
  <si>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</si>
  <si>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</si>
  <si>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</si>
  <si>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</si>
  <si>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</si>
  <si>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</si>
  <si>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</si>
  <si>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</si>
  <si>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</si>
  <si>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</si>
  <si>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</si>
  <si>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</si>
  <si>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</si>
  <si>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</si>
  <si>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</si>
  <si>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</si>
  <si>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</si>
  <si>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</si>
  <si>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</si>
  <si>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</si>
  <si>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</si>
  <si>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</si>
  <si>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</si>
  <si>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</si>
  <si>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</si>
  <si>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</si>
  <si>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</si>
  <si>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</si>
  <si>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</si>
  <si>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</si>
  <si>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</si>
  <si>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</si>
  <si>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</si>
  <si>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</si>
  <si>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</si>
  <si>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</si>
  <si>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</si>
  <si>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</si>
  <si>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</si>
  <si>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</si>
  <si>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</si>
  <si>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</si>
  <si>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</si>
  <si>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</si>
  <si>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</si>
  <si>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</si>
  <si>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</si>
  <si>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</si>
  <si>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</si>
  <si>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</si>
  <si>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</si>
  <si>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</si>
  <si>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</si>
  <si>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</si>
  <si>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</si>
  <si>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</si>
  <si>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</si>
  <si>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</si>
  <si>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</si>
  <si>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</si>
  <si>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</si>
  <si>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</si>
  <si>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</si>
  <si>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</si>
  <si>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</si>
  <si>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</si>
  <si>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</si>
  <si>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</si>
  <si>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</si>
  <si>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</si>
  <si>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</si>
  <si>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</si>
  <si>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</si>
  <si>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</si>
  <si>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</si>
  <si>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</si>
  <si>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</si>
  <si>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</si>
  <si>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</si>
  <si>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</si>
  <si>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</si>
  <si>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</si>
  <si>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</si>
  <si>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</si>
  <si>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</si>
  <si>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</si>
  <si>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</si>
  <si>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</si>
  <si>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</si>
  <si>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</si>
  <si>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</si>
  <si>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</si>
  <si>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</si>
  <si>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</si>
  <si>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</si>
  <si>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</si>
  <si>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</si>
  <si>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</si>
  <si>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</si>
  <si>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</si>
  <si>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</si>
  <si>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</si>
  <si>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</si>
  <si>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</si>
  <si>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</si>
  <si>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</si>
  <si>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</si>
  <si>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</si>
  <si>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</si>
  <si>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</si>
  <si>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</si>
  <si>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</si>
  <si>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</si>
  <si>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</si>
  <si>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</si>
  <si>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</si>
  <si>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</si>
  <si>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</si>
  <si>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</si>
  <si>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</si>
  <si>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</si>
  <si>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</si>
  <si>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</si>
  <si>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</si>
  <si>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</si>
  <si>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</si>
  <si>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</si>
  <si>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</si>
  <si>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</si>
  <si>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</si>
  <si>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</si>
  <si>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</si>
  <si>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</si>
  <si>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</si>
  <si>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</si>
  <si>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</si>
  <si>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</si>
  <si>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</si>
  <si>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</si>
  <si>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</si>
  <si>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</si>
  <si>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</si>
  <si>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</si>
  <si>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</si>
  <si>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</si>
  <si>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</si>
  <si>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</si>
  <si>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</si>
  <si>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</si>
  <si>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</si>
  <si>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</si>
  <si>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</si>
  <si>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</si>
  <si>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</si>
  <si>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</si>
  <si>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</si>
  <si>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</si>
  <si>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</si>
  <si>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</si>
  <si>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</si>
  <si>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</si>
  <si>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</si>
  <si>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</si>
  <si>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</si>
  <si>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</si>
  <si>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</si>
  <si>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</si>
  <si>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</si>
  <si>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</si>
  <si>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</si>
  <si>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</si>
  <si>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</si>
  <si>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</si>
  <si>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</si>
  <si>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</si>
  <si>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</si>
  <si>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</si>
  <si>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</si>
  <si>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</si>
  <si>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</si>
  <si>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</si>
  <si>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</si>
  <si>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</si>
  <si>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</si>
  <si>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</si>
  <si>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</si>
  <si>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</si>
  <si>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</si>
  <si>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</si>
  <si>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</si>
  <si>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</si>
  <si>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</si>
  <si>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</si>
  <si>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</si>
  <si>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</si>
  <si>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</si>
  <si>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</si>
  <si>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</si>
  <si>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</si>
  <si>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</si>
  <si>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</si>
  <si>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</si>
  <si>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</si>
  <si>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</si>
  <si>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</si>
  <si>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</si>
  <si>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</si>
  <si>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</si>
  <si>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</si>
  <si>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</si>
  <si>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</si>
  <si>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</si>
  <si>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</si>
  <si>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</si>
  <si>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</si>
  <si>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</si>
  <si>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</si>
  <si>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</si>
  <si>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</si>
  <si>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</si>
  <si>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</si>
  <si>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</si>
  <si>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</si>
  <si>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</si>
  <si>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</si>
  <si>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</si>
  <si>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</si>
  <si>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</si>
  <si>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</si>
  <si>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</si>
  <si>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</si>
  <si>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</si>
  <si>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</si>
  <si>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</si>
  <si>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</si>
  <si>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</si>
  <si>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</si>
  <si>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</si>
  <si>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</si>
  <si>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</si>
  <si>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</si>
  <si>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</si>
  <si>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</si>
  <si>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</si>
  <si>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</si>
  <si>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</si>
  <si>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</si>
  <si>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</si>
  <si>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</si>
  <si>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</si>
  <si>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</si>
  <si>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</si>
  <si>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</si>
  <si>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</si>
  <si>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</si>
  <si>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</si>
  <si>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</si>
  <si>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</si>
  <si>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</si>
  <si>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</si>
  <si>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</si>
  <si>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</si>
  <si>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</si>
  <si>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</si>
  <si>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</si>
  <si>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</si>
  <si>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</si>
  <si>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</si>
  <si>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</si>
  <si>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</si>
  <si>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</si>
  <si>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</si>
  <si>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</si>
  <si>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</si>
  <si>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</si>
  <si>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</si>
  <si>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</si>
  <si>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</si>
  <si>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</si>
  <si>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</si>
  <si>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</si>
  <si>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</si>
  <si>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</si>
  <si>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</si>
  <si>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</si>
  <si>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</si>
  <si>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</si>
  <si>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</si>
  <si>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</si>
  <si>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</si>
  <si>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</si>
  <si>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</si>
  <si>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</si>
  <si>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</si>
  <si>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</si>
  <si>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</si>
  <si>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</si>
  <si>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</si>
  <si>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</si>
  <si>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</si>
  <si>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</si>
  <si>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</si>
  <si>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</si>
  <si>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</si>
  <si>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</si>
  <si>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</si>
  <si>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</si>
  <si>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</si>
  <si>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</si>
  <si>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</si>
  <si>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</si>
  <si>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</si>
  <si>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</si>
  <si>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</si>
  <si>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</si>
  <si>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</si>
  <si>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</si>
  <si>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</si>
  <si>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</si>
  <si>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</si>
  <si>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</si>
  <si>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</si>
  <si>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</si>
  <si>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</si>
  <si>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</si>
  <si>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</si>
  <si>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</si>
  <si>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</si>
  <si>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</si>
  <si>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</si>
  <si>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</si>
  <si>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</si>
  <si>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</si>
  <si>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</si>
  <si>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</si>
  <si>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</si>
  <si>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</si>
  <si>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</si>
  <si>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</si>
  <si>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</si>
  <si>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</si>
  <si>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</si>
  <si>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</si>
  <si>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</si>
  <si>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</si>
  <si>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</si>
  <si>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</si>
  <si>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</si>
  <si>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</si>
  <si>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</si>
  <si>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</si>
  <si>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</si>
  <si>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</si>
  <si>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</si>
  <si>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</si>
  <si>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</si>
  <si>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</si>
  <si>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</si>
  <si>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</si>
  <si>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</si>
  <si>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</si>
  <si>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</si>
  <si>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</si>
  <si>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</si>
  <si>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</si>
  <si>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</si>
  <si>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</si>
  <si>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</si>
  <si>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</si>
  <si>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</si>
  <si>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</si>
  <si>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</si>
  <si>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</si>
  <si>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</si>
  <si>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</si>
  <si>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</si>
  <si>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</si>
  <si>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</si>
  <si>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</si>
  <si>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</si>
  <si>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</si>
  <si>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</si>
  <si>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</si>
  <si>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</si>
  <si>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</si>
  <si>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</si>
  <si>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</si>
  <si>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</si>
  <si>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</si>
  <si>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</si>
  <si>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</si>
  <si>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</si>
  <si>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</si>
  <si>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</si>
  <si>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</si>
  <si>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</si>
  <si>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</si>
  <si>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</si>
  <si>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</si>
  <si>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</si>
  <si>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</si>
  <si>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</si>
  <si>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</si>
  <si>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</si>
  <si>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</si>
  <si>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</si>
  <si>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</si>
  <si>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</si>
  <si>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</si>
  <si>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</si>
  <si>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</si>
  <si>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</si>
  <si>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</si>
  <si>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</si>
  <si>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</si>
  <si>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</si>
  <si>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</si>
  <si>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</si>
  <si>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</si>
  <si>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</si>
  <si>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</si>
  <si>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</si>
  <si>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</si>
  <si>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</si>
  <si>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</si>
  <si>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</si>
  <si>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</si>
  <si>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</si>
  <si>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</si>
  <si>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</si>
  <si>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</si>
  <si>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</si>
  <si>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</si>
  <si>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</si>
  <si>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</si>
  <si>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</si>
  <si>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</si>
  <si>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</si>
  <si>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</si>
  <si>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</si>
  <si>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</si>
  <si>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</si>
  <si>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</si>
  <si>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</si>
  <si>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</si>
  <si>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</si>
  <si>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</si>
  <si>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</si>
  <si>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</si>
  <si>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</si>
  <si>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</si>
  <si>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</si>
  <si>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</si>
  <si>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</si>
  <si>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</si>
  <si>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</si>
  <si>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</si>
  <si>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</si>
  <si>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</si>
  <si>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</si>
  <si>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</si>
  <si>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</si>
  <si>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</si>
  <si>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</si>
  <si>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</si>
  <si>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</si>
  <si>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</si>
  <si>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</si>
  <si>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</si>
  <si>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</si>
  <si>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</si>
  <si>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</si>
  <si>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</si>
  <si>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</si>
  <si>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</si>
  <si>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</si>
  <si>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</si>
  <si>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</si>
  <si>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</si>
  <si>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</si>
  <si>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</si>
  <si>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</si>
  <si>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</si>
  <si>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</si>
  <si>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</si>
  <si>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</si>
  <si>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</si>
  <si>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</si>
  <si>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</si>
  <si>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</si>
  <si>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</si>
  <si>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</si>
  <si>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</si>
  <si>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</si>
  <si>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</si>
  <si>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</si>
  <si>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</si>
  <si>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</si>
  <si>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</si>
  <si>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</si>
  <si>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</si>
  <si>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</si>
  <si>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</si>
  <si>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</si>
  <si>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</si>
  <si>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</si>
  <si>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</si>
  <si>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</si>
  <si>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</si>
  <si>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</si>
  <si>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</si>
  <si>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</si>
  <si>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</si>
  <si>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</si>
  <si>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</si>
  <si>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</si>
  <si>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</si>
  <si>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</si>
  <si>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</si>
  <si>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</si>
  <si>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</si>
  <si>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</si>
  <si>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</si>
  <si>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</si>
  <si>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</si>
  <si>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</si>
  <si>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</si>
  <si>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</si>
  <si>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</si>
  <si>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</si>
  <si>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</si>
  <si>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</si>
  <si>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</si>
  <si>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</si>
  <si>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</si>
  <si>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</si>
  <si>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</si>
  <si>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</si>
  <si>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</si>
  <si>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</si>
  <si>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</si>
  <si>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</si>
  <si>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</si>
  <si>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</si>
  <si>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</si>
  <si>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</si>
  <si>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</si>
  <si>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</si>
  <si>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</si>
  <si>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</si>
  <si>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</si>
  <si>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</si>
  <si>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</si>
  <si>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</si>
  <si>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</si>
  <si>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</si>
  <si>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</si>
  <si>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</si>
  <si>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</si>
  <si>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</si>
  <si>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</si>
  <si>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</si>
  <si>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</si>
  <si>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</si>
  <si>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</si>
  <si>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</si>
  <si>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</si>
  <si>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</si>
  <si>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</si>
  <si>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</si>
  <si>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</si>
  <si>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</si>
  <si>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</si>
  <si>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</si>
  <si>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</si>
  <si>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</si>
  <si>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</si>
  <si>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</si>
  <si>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</si>
  <si>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</si>
  <si>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</si>
  <si>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</si>
  <si>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</si>
  <si>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</si>
  <si>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</si>
  <si>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</si>
  <si>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</si>
  <si>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</si>
  <si>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</si>
  <si>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</si>
  <si>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</si>
  <si>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</si>
  <si>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</si>
  <si>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</si>
  <si>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</si>
  <si>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</si>
  <si>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</si>
  <si>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</si>
  <si>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</si>
  <si>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</si>
  <si>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</si>
  <si>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</si>
  <si>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</si>
  <si>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</si>
  <si>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</si>
  <si>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</si>
  <si>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</si>
  <si>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</si>
  <si>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</si>
  <si>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</si>
  <si>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</si>
  <si>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</si>
  <si>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</si>
  <si>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</si>
  <si>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</si>
  <si>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</si>
  <si>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</si>
  <si>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</si>
  <si>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</si>
  <si>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</si>
  <si>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</si>
  <si>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</si>
  <si>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</si>
  <si>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</si>
  <si>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</si>
  <si>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</si>
  <si>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</si>
  <si>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</si>
  <si>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</si>
  <si>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</si>
  <si>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</si>
  <si>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</si>
  <si>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</si>
  <si>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</si>
  <si>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</si>
  <si>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</si>
  <si>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</si>
  <si>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</si>
  <si>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</si>
  <si>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</si>
  <si>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</si>
  <si>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</si>
  <si>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</si>
  <si>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</si>
  <si>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</si>
  <si>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</si>
  <si>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</si>
  <si>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</si>
  <si>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</si>
  <si>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</si>
  <si>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</si>
  <si>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</si>
  <si>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</si>
  <si>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</si>
  <si>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</si>
  <si>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</si>
  <si>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</si>
  <si>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</si>
  <si>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</si>
  <si>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</si>
  <si>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</si>
  <si>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</si>
  <si>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</si>
  <si>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</si>
  <si>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</si>
  <si>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</si>
  <si>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</si>
  <si>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</si>
  <si>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</si>
  <si>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</si>
  <si>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</si>
  <si>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</si>
  <si>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</si>
  <si>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</si>
  <si>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</si>
  <si>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</si>
  <si>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</si>
  <si>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</si>
  <si>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</si>
  <si>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</si>
  <si>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</si>
  <si>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</si>
  <si>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</si>
  <si>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</si>
  <si>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</si>
  <si>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</si>
  <si>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</si>
  <si>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</si>
  <si>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</si>
  <si>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</si>
  <si>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</si>
  <si>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</si>
  <si>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</si>
  <si>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</si>
  <si>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</si>
  <si>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</si>
  <si>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</si>
  <si>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</si>
  <si>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</si>
  <si>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</si>
  <si>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</si>
  <si>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</si>
  <si>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</si>
  <si>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</si>
  <si>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</si>
  <si>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</si>
  <si>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</si>
  <si>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</si>
  <si>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</si>
  <si>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</si>
  <si>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</si>
  <si>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</si>
  <si>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</si>
  <si>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</si>
  <si>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</si>
  <si>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</si>
  <si>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</si>
  <si>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</si>
  <si>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</si>
  <si>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</si>
  <si>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</si>
  <si>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</si>
  <si>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</si>
  <si>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</si>
  <si>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</si>
  <si>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</si>
  <si>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</si>
  <si>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</si>
  <si>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</si>
  <si>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</si>
  <si>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</si>
  <si>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</si>
  <si>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</si>
  <si>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</si>
  <si>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</si>
  <si>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</si>
  <si>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</si>
  <si>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</si>
  <si>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</si>
  <si>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</si>
  <si>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</si>
  <si>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</si>
  <si>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</si>
  <si>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</si>
  <si>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</si>
  <si>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</si>
  <si>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</si>
  <si>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</si>
  <si>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</si>
  <si>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</si>
  <si>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</si>
  <si>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</si>
  <si>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</si>
  <si>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</si>
  <si>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</si>
  <si>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</si>
  <si>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</si>
  <si>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</si>
  <si>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</si>
  <si>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</si>
  <si>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</si>
  <si>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</si>
  <si>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</si>
  <si>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</si>
  <si>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</si>
  <si>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</si>
  <si>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</si>
  <si>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</si>
  <si>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</si>
  <si>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</si>
  <si>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</si>
  <si>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</si>
  <si>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</si>
  <si>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</si>
  <si>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</si>
  <si>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</si>
  <si>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</si>
  <si>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</si>
  <si>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</si>
  <si>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</si>
  <si>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</si>
  <si>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</si>
  <si>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</si>
  <si>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</si>
  <si>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</si>
  <si>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</si>
  <si>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</si>
  <si>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</si>
  <si>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</si>
  <si>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</si>
  <si>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</si>
  <si>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</si>
  <si>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</si>
  <si>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</si>
  <si>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</si>
  <si>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</si>
  <si>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</si>
  <si>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</si>
  <si>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</si>
  <si>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</si>
  <si>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</si>
  <si>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</si>
  <si>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</si>
  <si>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</si>
  <si>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</si>
  <si>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</si>
  <si>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</si>
  <si>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</si>
  <si>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</si>
  <si>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</si>
  <si>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</si>
  <si>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</si>
  <si>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</si>
  <si>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</si>
  <si>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</si>
  <si>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</si>
  <si>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</si>
  <si>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</si>
  <si>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</si>
  <si>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</si>
  <si>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</si>
  <si>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</si>
  <si>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</si>
  <si>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</si>
  <si>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</si>
  <si>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</si>
  <si>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</si>
  <si>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</si>
  <si>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</si>
  <si>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</si>
  <si>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</si>
  <si>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</si>
  <si>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</si>
  <si>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</si>
  <si>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</si>
  <si>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</si>
  <si>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</si>
  <si>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</si>
  <si>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</si>
  <si>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</si>
  <si>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</si>
  <si>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</si>
  <si>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</si>
  <si>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</si>
  <si>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</si>
  <si>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</si>
  <si>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</si>
  <si>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</si>
  <si>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</si>
  <si>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</si>
  <si>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</si>
  <si>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</si>
  <si>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</si>
  <si>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</si>
  <si>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</si>
  <si>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</si>
  <si>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</si>
  <si>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</si>
  <si>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</si>
  <si>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</si>
  <si>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</si>
  <si>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</si>
  <si>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</si>
  <si>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</si>
  <si>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</si>
  <si>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</si>
  <si>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</si>
  <si>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</si>
  <si>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</si>
  <si>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</si>
  <si>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</si>
  <si>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</si>
  <si>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</si>
  <si>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</si>
  <si>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</si>
  <si>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</si>
  <si>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</si>
  <si>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</si>
  <si>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</si>
  <si>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</si>
  <si>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</si>
  <si>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</si>
  <si>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</si>
  <si>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</si>
  <si>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</si>
  <si>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</si>
  <si>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</si>
  <si>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</si>
  <si>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</si>
  <si>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</si>
  <si>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</si>
  <si>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</si>
  <si>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</si>
  <si>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</si>
  <si>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</si>
  <si>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</si>
  <si>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</si>
  <si>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</si>
  <si>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</si>
  <si>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</si>
  <si>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</si>
  <si>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</si>
  <si>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</si>
  <si>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</si>
  <si>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</si>
  <si>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</si>
  <si>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</si>
  <si>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</si>
  <si>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</si>
  <si>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</si>
  <si>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</si>
  <si>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</si>
  <si>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</si>
  <si>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</si>
  <si>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</si>
  <si>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</si>
  <si>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</si>
  <si>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</si>
  <si>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</si>
  <si>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</si>
  <si>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</si>
  <si>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</si>
  <si>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</si>
  <si>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</si>
  <si>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</si>
  <si>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</si>
  <si>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</si>
  <si>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</si>
  <si>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</si>
  <si>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</si>
  <si>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</si>
  <si>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</si>
  <si>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</si>
  <si>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</si>
  <si>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</si>
  <si>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</si>
  <si>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</si>
  <si>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</si>
  <si>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</si>
  <si>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</si>
  <si>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</si>
  <si>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</si>
  <si>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</si>
  <si>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</si>
  <si>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</si>
  <si>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</si>
  <si>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</si>
  <si>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</si>
  <si>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</si>
  <si>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</si>
  <si>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</si>
  <si>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</si>
  <si>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</si>
  <si>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</si>
  <si>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</si>
  <si>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</si>
  <si>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</si>
  <si>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</si>
  <si>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</si>
  <si>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</si>
  <si>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</si>
  <si>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</si>
  <si>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</si>
  <si>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</si>
  <si>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</si>
  <si>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</si>
  <si>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</si>
  <si>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</si>
  <si>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</si>
  <si>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</si>
  <si>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</si>
  <si>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</si>
  <si>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</si>
  <si>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</si>
  <si>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</si>
  <si>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</si>
  <si>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</si>
  <si>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</si>
  <si>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</si>
  <si>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</si>
  <si>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</si>
  <si>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</si>
  <si>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</si>
  <si>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</si>
  <si>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</si>
  <si>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</si>
  <si>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</si>
  <si>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</si>
  <si>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</si>
  <si>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</si>
  <si>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</si>
  <si>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</si>
  <si>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</si>
  <si>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</si>
  <si>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</si>
  <si>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</si>
  <si>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</si>
  <si>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</si>
  <si>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</si>
  <si>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</si>
  <si>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</si>
  <si>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</si>
  <si>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</si>
  <si>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</si>
  <si>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</si>
  <si>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</si>
  <si>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</si>
  <si>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</si>
  <si>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</si>
  <si>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</si>
  <si>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</si>
  <si>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</si>
  <si>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</si>
  <si>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</si>
  <si>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</si>
  <si>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</si>
  <si>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</si>
  <si>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</si>
  <si>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</si>
  <si>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</si>
  <si>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</si>
  <si>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</si>
  <si>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</si>
  <si>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</si>
  <si>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</si>
  <si>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</si>
  <si>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</si>
  <si>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</si>
  <si>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</si>
  <si>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</si>
  <si>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</si>
  <si>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</si>
  <si>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</si>
  <si>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</si>
  <si>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</si>
  <si>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</si>
  <si>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</si>
  <si>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</si>
  <si>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</si>
  <si>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</si>
  <si>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</si>
  <si>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</si>
  <si>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</si>
  <si>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</si>
  <si>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</si>
  <si>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</si>
  <si>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</si>
  <si>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</si>
  <si>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</si>
  <si>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</si>
  <si>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</si>
  <si>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</si>
  <si>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</si>
  <si>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</si>
  <si>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</si>
  <si>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</si>
  <si>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</si>
  <si>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</si>
  <si>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</si>
  <si>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</si>
  <si>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</si>
  <si>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</si>
  <si>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</si>
  <si>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</si>
  <si>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</si>
  <si>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</si>
  <si>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</si>
  <si>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</si>
  <si>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</si>
  <si>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</si>
  <si>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</si>
  <si>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</si>
  <si>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</si>
  <si>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</si>
  <si>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</si>
  <si>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</si>
  <si>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</si>
  <si>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</si>
  <si>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</si>
  <si>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</si>
  <si>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</si>
  <si>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</si>
  <si>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</si>
  <si>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</si>
  <si>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</si>
  <si>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</si>
  <si>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</si>
  <si>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</si>
  <si>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</si>
  <si>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</si>
  <si>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</si>
  <si>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</si>
  <si>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</si>
  <si>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</si>
  <si>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</si>
  <si>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</si>
  <si>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</si>
  <si>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</si>
  <si>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</si>
  <si>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</si>
  <si>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</si>
  <si>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</si>
  <si>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</si>
  <si>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</si>
  <si>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</si>
  <si>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</si>
  <si>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</si>
  <si>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</si>
  <si>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</si>
  <si>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</si>
  <si>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</si>
  <si>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</si>
  <si>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</si>
  <si>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</si>
  <si>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</si>
  <si>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</si>
  <si>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</si>
  <si>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</si>
  <si>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</si>
  <si>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</si>
  <si>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</si>
  <si>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</si>
  <si>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</si>
  <si>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</si>
  <si>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</si>
  <si>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</si>
  <si>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</si>
  <si>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</si>
  <si>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</si>
  <si>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</si>
  <si>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</si>
  <si>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</si>
  <si>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</si>
  <si>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</si>
  <si>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</si>
  <si>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</si>
  <si>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</si>
  <si>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</si>
  <si>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</si>
  <si>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</si>
  <si>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</si>
  <si>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</si>
  <si>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</si>
  <si>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</si>
  <si>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</si>
  <si>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</si>
  <si>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</si>
  <si>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</si>
  <si>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</si>
  <si>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</si>
  <si>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</si>
  <si>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</si>
  <si>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</si>
  <si>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</si>
  <si>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</si>
  <si>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</si>
  <si>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</si>
  <si>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</si>
  <si>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</si>
  <si>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</si>
  <si>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</si>
  <si>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</si>
  <si>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</si>
  <si>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</si>
  <si>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</si>
  <si>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</si>
  <si>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</si>
  <si>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</si>
  <si>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</si>
  <si>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</si>
  <si>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</si>
  <si>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</si>
  <si>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</si>
  <si>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</si>
  <si>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</si>
  <si>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</si>
  <si>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</si>
  <si>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</si>
  <si>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</si>
  <si>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</si>
  <si>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</si>
  <si>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</si>
  <si>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</si>
  <si>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</si>
  <si>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</si>
  <si>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</si>
  <si>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</si>
  <si>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</si>
  <si>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</si>
  <si>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</si>
  <si>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</si>
  <si>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</si>
  <si>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</si>
  <si>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</si>
  <si>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</si>
  <si>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</si>
  <si>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</si>
  <si>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</si>
  <si>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</si>
  <si>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</si>
  <si>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</si>
  <si>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</si>
  <si>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</si>
  <si>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</si>
  <si>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</si>
  <si>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</si>
  <si>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</si>
  <si>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</si>
  <si>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</si>
  <si>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</si>
  <si>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</si>
  <si>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</si>
  <si>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</si>
  <si>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</si>
  <si>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</si>
  <si>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</si>
  <si>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</si>
  <si>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</si>
  <si>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</si>
  <si>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</si>
  <si>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</si>
  <si>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</si>
  <si>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</si>
  <si>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</si>
  <si>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</si>
  <si>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</si>
  <si>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</si>
  <si>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</si>
  <si>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</si>
  <si>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</si>
  <si>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</si>
  <si>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</si>
  <si>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</si>
  <si>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</si>
  <si>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</si>
  <si>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</si>
  <si>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</si>
  <si>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</si>
  <si>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</si>
  <si>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</si>
  <si>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</si>
  <si>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</si>
  <si>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</si>
  <si>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</si>
  <si>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</si>
  <si>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</si>
  <si>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</si>
  <si>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</si>
  <si>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</si>
  <si>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</si>
  <si>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</si>
  <si>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</si>
  <si>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</si>
  <si>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</si>
  <si>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</si>
  <si>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</si>
  <si>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</si>
  <si>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</si>
  <si>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</si>
  <si>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</si>
  <si>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</si>
  <si>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</si>
  <si>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</si>
  <si>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</si>
  <si>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</si>
  <si>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</si>
  <si>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</si>
  <si>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</si>
  <si>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</si>
  <si>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</si>
  <si>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</si>
  <si>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</si>
  <si>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</si>
  <si>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</si>
  <si>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</si>
  <si>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</si>
  <si>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</si>
  <si>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</si>
  <si>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</si>
  <si>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</si>
  <si>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</si>
  <si>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</si>
  <si>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</si>
  <si>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</si>
  <si>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</si>
  <si>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</si>
  <si>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</si>
  <si>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</si>
  <si>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</si>
  <si>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</si>
  <si>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</si>
  <si>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</si>
  <si>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</si>
  <si>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</si>
  <si>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</si>
  <si>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</si>
  <si>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</si>
  <si>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</si>
  <si>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</si>
  <si>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</si>
  <si>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</si>
  <si>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</si>
  <si>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</si>
  <si>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</si>
  <si>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</si>
  <si>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</si>
  <si>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</si>
  <si>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</si>
  <si>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</si>
  <si>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</si>
  <si>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</si>
  <si>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</si>
  <si>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</si>
  <si>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</si>
  <si>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</si>
  <si>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</si>
  <si>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</si>
  <si>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</si>
  <si>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</si>
  <si>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</si>
  <si>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</si>
  <si>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</si>
  <si>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</si>
  <si>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</si>
  <si>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</si>
  <si>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</si>
  <si>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</si>
  <si>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</si>
  <si>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</si>
  <si>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</si>
  <si>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</si>
  <si>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</si>
  <si>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</si>
  <si>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</si>
  <si>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</si>
  <si>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</si>
  <si>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</si>
  <si>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</si>
  <si>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</si>
  <si>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</si>
  <si>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</si>
  <si>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</si>
  <si>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</si>
  <si>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</si>
  <si>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</si>
  <si>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</si>
  <si>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</si>
  <si>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</si>
  <si>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</si>
  <si>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</si>
  <si>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</si>
  <si>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</si>
  <si>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</si>
  <si>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</si>
  <si>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</si>
  <si>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</si>
  <si>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</si>
  <si>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</si>
  <si>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</si>
  <si>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</si>
  <si>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</si>
  <si>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</si>
  <si>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</si>
  <si>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</si>
  <si>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</si>
  <si>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</si>
  <si>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</si>
  <si>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</si>
  <si>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</si>
  <si>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</si>
  <si>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</si>
  <si>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</si>
  <si>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</si>
  <si>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</si>
  <si>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</si>
  <si>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</si>
  <si>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</si>
  <si>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</si>
  <si>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</si>
  <si>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</si>
  <si>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</si>
  <si>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</si>
  <si>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</si>
  <si>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</si>
  <si>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</si>
  <si>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</si>
  <si>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</si>
  <si>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</si>
  <si>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</si>
  <si>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</si>
  <si>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</si>
  <si>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</si>
  <si>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</si>
  <si>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</si>
  <si>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</si>
  <si>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</si>
  <si>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</si>
  <si>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</si>
  <si>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</si>
  <si>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</si>
  <si>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</si>
  <si>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</si>
  <si>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</si>
  <si>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</si>
  <si>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</si>
  <si>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</si>
  <si>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</si>
  <si>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</si>
  <si>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</si>
  <si>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</si>
  <si>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</si>
  <si>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</si>
  <si>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</si>
  <si>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</si>
  <si>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</si>
  <si>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</si>
  <si>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</si>
  <si>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</si>
  <si>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</si>
  <si>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</si>
  <si>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</si>
  <si>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</si>
  <si>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</si>
  <si>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</si>
  <si>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</si>
  <si>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</si>
  <si>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</si>
  <si>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</si>
  <si>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</si>
  <si>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</si>
  <si>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</si>
  <si>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</si>
  <si>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</si>
  <si>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</si>
  <si>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</si>
  <si>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</si>
  <si>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</si>
  <si>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</si>
  <si>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</si>
  <si>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</si>
  <si>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</si>
  <si>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</si>
  <si>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</si>
  <si>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</si>
  <si>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</si>
  <si>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</si>
  <si>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</si>
  <si>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</si>
  <si>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</si>
  <si>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</si>
  <si>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</si>
  <si>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</si>
  <si>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</si>
  <si>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</si>
  <si>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</si>
  <si>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</si>
  <si>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</si>
  <si>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</si>
  <si>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</si>
  <si>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</si>
  <si>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</si>
  <si>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</si>
  <si>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</si>
  <si>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</si>
  <si>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</si>
  <si>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</si>
  <si>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</si>
  <si>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</si>
  <si>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</si>
  <si>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</si>
  <si>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</si>
  <si>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</si>
  <si>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</si>
  <si>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</si>
  <si>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</si>
  <si>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</si>
  <si>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</si>
  <si>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</si>
  <si>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</si>
  <si>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</si>
  <si>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</si>
  <si>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</si>
  <si>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</si>
  <si>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</si>
  <si>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</si>
  <si>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</si>
  <si>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</si>
  <si>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</si>
  <si>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</si>
  <si>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</si>
  <si>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</si>
  <si>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</si>
  <si>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</si>
  <si>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</si>
  <si>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</si>
  <si>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</si>
  <si>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</si>
  <si>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</si>
  <si>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</si>
  <si>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</si>
  <si>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</si>
  <si>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</si>
  <si>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</si>
  <si>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</si>
  <si>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</si>
  <si>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</si>
  <si>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</si>
  <si>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</si>
  <si>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</si>
  <si>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</si>
  <si>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</si>
  <si>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</si>
  <si>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</si>
  <si>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</si>
  <si>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</si>
  <si>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</si>
  <si>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</si>
  <si>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</si>
  <si>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</si>
  <si>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</si>
  <si>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</si>
  <si>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</si>
  <si>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</si>
  <si>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</si>
  <si>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</si>
  <si>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</si>
  <si>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</si>
  <si>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</si>
  <si>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</si>
  <si>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</si>
  <si>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</si>
  <si>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</si>
  <si>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</si>
  <si>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</si>
  <si>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</si>
  <si>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</si>
  <si>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</si>
  <si>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</si>
  <si>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</si>
  <si>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</si>
  <si>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</si>
  <si>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</si>
  <si>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</si>
  <si>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</si>
  <si>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</si>
  <si>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</si>
  <si>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</si>
  <si>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</si>
  <si>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</si>
  <si>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</si>
  <si>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</si>
  <si>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</si>
  <si>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</si>
  <si>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</si>
  <si>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</si>
  <si>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</si>
  <si>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</si>
  <si>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</si>
  <si>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</si>
  <si>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</si>
  <si>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</si>
  <si>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</si>
  <si>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</si>
  <si>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</si>
  <si>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</si>
  <si>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</si>
  <si>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</si>
  <si>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</si>
  <si>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</si>
  <si>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</si>
  <si>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</si>
  <si>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</si>
  <si>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</si>
  <si>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</si>
  <si>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</si>
  <si>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</si>
  <si>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</si>
  <si>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</si>
  <si>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</si>
  <si>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</si>
  <si>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</si>
  <si>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</si>
  <si>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</si>
  <si>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</si>
  <si>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</si>
  <si>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</si>
  <si>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</si>
  <si>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</si>
  <si>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</si>
  <si>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</si>
  <si>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</si>
  <si>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</si>
  <si>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</si>
  <si>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</si>
  <si>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</si>
  <si>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</si>
  <si>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</si>
  <si>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</si>
  <si>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</si>
  <si>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</si>
  <si>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</si>
  <si>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</si>
  <si>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</si>
  <si>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</si>
  <si>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</si>
  <si>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</si>
  <si>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</si>
  <si>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</si>
  <si>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</si>
  <si>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</si>
  <si>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</si>
  <si>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</si>
  <si>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</si>
  <si>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</si>
  <si>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</si>
  <si>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</si>
  <si>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</si>
  <si>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</si>
  <si>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</si>
  <si>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</si>
  <si>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</si>
  <si>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</si>
  <si>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</si>
  <si>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</si>
  <si>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</si>
  <si>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</si>
  <si>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</si>
  <si>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</si>
  <si>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</si>
  <si>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</si>
  <si>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</si>
  <si>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</si>
  <si>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</si>
  <si>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</si>
  <si>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</si>
  <si>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</si>
  <si>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</si>
  <si>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</si>
  <si>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</si>
  <si>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</si>
  <si>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</si>
  <si>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</si>
  <si>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</si>
  <si>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</si>
  <si>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</si>
  <si>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</si>
  <si>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</si>
  <si>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</si>
  <si>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</si>
  <si>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</si>
  <si>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</si>
  <si>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</si>
  <si>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</si>
  <si>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</si>
  <si>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</si>
  <si>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</si>
  <si>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</si>
  <si>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</si>
  <si>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</si>
  <si>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</si>
  <si>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</si>
  <si>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</si>
  <si>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</si>
  <si>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</si>
  <si>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</si>
  <si>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</si>
  <si>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</si>
  <si>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</si>
  <si>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</si>
  <si>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</si>
  <si>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</si>
  <si>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</si>
  <si>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</si>
  <si>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</si>
  <si>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</si>
  <si>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</si>
  <si>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</si>
  <si>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</si>
  <si>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</si>
  <si>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</si>
  <si>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</si>
  <si>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</si>
  <si>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</si>
  <si>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</si>
  <si>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</si>
  <si>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</si>
  <si>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</si>
  <si>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</si>
  <si>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</si>
  <si>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</si>
  <si>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</si>
  <si>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</si>
  <si>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</si>
  <si>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</si>
  <si>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</si>
  <si>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</si>
  <si>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</si>
  <si>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</si>
  <si>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</si>
  <si>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</si>
  <si>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</si>
  <si>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</si>
  <si>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</si>
  <si>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</si>
  <si>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</si>
  <si>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</si>
  <si>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</si>
  <si>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</si>
  <si>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</si>
  <si>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</si>
  <si>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</si>
  <si>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</si>
  <si>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</si>
  <si>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</si>
  <si>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</si>
  <si>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</si>
  <si>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</si>
  <si>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</si>
  <si>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</si>
  <si>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</si>
  <si>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</si>
  <si>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</si>
  <si>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</si>
  <si>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</si>
  <si>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</si>
  <si>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</si>
  <si>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</si>
  <si>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</si>
  <si>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</si>
  <si>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</si>
  <si>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</si>
  <si>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</si>
  <si>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</si>
  <si>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</si>
  <si>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</si>
  <si>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</si>
  <si>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</si>
  <si>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</si>
  <si>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</si>
  <si>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</si>
  <si>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</si>
  <si>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</si>
  <si>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</si>
  <si>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</si>
  <si>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</si>
  <si>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</si>
  <si>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</si>
  <si>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</si>
  <si>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</si>
  <si>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</si>
  <si>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</si>
  <si>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</si>
  <si>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</si>
  <si>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</si>
  <si>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</si>
  <si>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</si>
  <si>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</si>
  <si>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</si>
  <si>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</si>
  <si>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</si>
  <si>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</si>
  <si>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</si>
  <si>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</si>
  <si>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</si>
  <si>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</si>
  <si>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</si>
  <si>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</si>
  <si>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</si>
  <si>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</si>
  <si>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</si>
  <si>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</si>
  <si>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</si>
  <si>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</si>
  <si>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</si>
  <si>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</si>
  <si>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</si>
  <si>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</si>
  <si>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</si>
  <si>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</si>
  <si>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</si>
  <si>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</si>
  <si>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</si>
  <si>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</si>
  <si>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</si>
  <si>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</si>
  <si>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</si>
  <si>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</si>
  <si>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</si>
  <si>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</si>
  <si>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</si>
  <si>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</si>
  <si>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</si>
  <si>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</si>
  <si>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</si>
  <si>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</si>
  <si>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</si>
  <si>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</si>
  <si>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</si>
  <si>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</si>
  <si>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</si>
  <si>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</si>
  <si>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</si>
  <si>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</si>
  <si>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</si>
  <si>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</si>
  <si>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</si>
  <si>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</si>
  <si>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</si>
  <si>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</si>
  <si>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</si>
  <si>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</si>
  <si>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</si>
  <si>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</si>
  <si>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</si>
  <si>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</si>
  <si>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</si>
  <si>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</si>
  <si>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</si>
  <si>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</si>
  <si>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</si>
  <si>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</si>
  <si>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</si>
  <si>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</si>
  <si>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</si>
  <si>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</si>
  <si>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</si>
  <si>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</si>
  <si>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</si>
  <si>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</si>
  <si>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</si>
  <si>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</si>
  <si>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</si>
  <si>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</si>
  <si>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</si>
  <si>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</si>
  <si>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</si>
  <si>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</si>
  <si>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</si>
  <si>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</si>
  <si>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</si>
  <si>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</si>
  <si>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</si>
  <si>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</si>
  <si>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</si>
  <si>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</si>
  <si>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</si>
  <si>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</si>
  <si>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</si>
  <si>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</si>
  <si>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</si>
  <si>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</si>
  <si>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</si>
  <si>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</si>
  <si>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</si>
  <si>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</si>
  <si>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</si>
  <si>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</si>
  <si>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</si>
  <si>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</si>
  <si>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</si>
  <si>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</si>
  <si>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</si>
  <si>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</si>
  <si>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</si>
  <si>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</si>
  <si>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</si>
  <si>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</si>
  <si>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</si>
  <si>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</si>
  <si>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</si>
  <si>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</si>
  <si>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</si>
  <si>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</si>
  <si>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</si>
  <si>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</si>
  <si>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</si>
  <si>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</si>
  <si>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</si>
  <si>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</si>
  <si>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</si>
  <si>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</si>
  <si>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</si>
  <si>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</si>
  <si>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</si>
  <si>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</si>
  <si>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</si>
  <si>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</si>
  <si>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</si>
  <si>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</si>
  <si>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</si>
  <si>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</si>
  <si>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</si>
  <si>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</si>
  <si>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</si>
  <si>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</si>
  <si>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</si>
  <si>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</si>
  <si>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</si>
  <si>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</si>
  <si>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</si>
  <si>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</si>
  <si>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</si>
  <si>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</si>
  <si>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</si>
  <si>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</si>
  <si>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</si>
  <si>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</si>
  <si>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</si>
  <si>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</si>
  <si>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</si>
  <si>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</si>
  <si>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</si>
  <si>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</si>
  <si>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</si>
  <si>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</si>
  <si>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</si>
  <si>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</si>
  <si>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</si>
  <si>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</si>
  <si>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</si>
  <si>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</si>
  <si>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</si>
  <si>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</si>
  <si>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</si>
  <si>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</si>
  <si>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</si>
  <si>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</si>
  <si>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</si>
  <si>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</si>
  <si>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</si>
  <si>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</si>
  <si>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</si>
  <si>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</si>
  <si>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</si>
  <si>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</si>
  <si>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</si>
  <si>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</si>
  <si>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</si>
  <si>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</si>
  <si>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</si>
  <si>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</si>
  <si>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</si>
  <si>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</si>
  <si>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</si>
  <si>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</si>
  <si>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</si>
  <si>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</si>
  <si>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</si>
  <si>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</si>
  <si>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</si>
  <si>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</si>
  <si>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</si>
  <si>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</si>
  <si>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</si>
  <si>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</si>
  <si>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</si>
  <si>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</si>
  <si>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</si>
  <si>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</si>
  <si>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</si>
  <si>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</si>
  <si>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</si>
  <si>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</si>
  <si>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</si>
  <si>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</si>
  <si>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</si>
  <si>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</si>
  <si>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</si>
  <si>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</si>
  <si>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</si>
  <si>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</si>
  <si>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</si>
  <si>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</si>
  <si>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</si>
  <si>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</si>
  <si>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</si>
  <si>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</si>
  <si>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</si>
  <si>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</si>
  <si>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</si>
  <si>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</si>
  <si>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</si>
  <si>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</si>
  <si>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</si>
  <si>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</si>
  <si>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</si>
  <si>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</si>
  <si>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</si>
  <si>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</si>
  <si>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</si>
  <si>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</si>
  <si>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</si>
  <si>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</si>
  <si>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</si>
  <si>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</si>
  <si>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</si>
  <si>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</si>
  <si>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</si>
  <si>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</si>
  <si>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</si>
  <si>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</si>
  <si>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</si>
  <si>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</si>
  <si>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</si>
  <si>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</si>
  <si>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</si>
  <si>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</si>
  <si>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</si>
  <si>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</si>
  <si>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</si>
  <si>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</si>
  <si>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</si>
  <si>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</si>
  <si>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</si>
  <si>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</si>
  <si>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</si>
  <si>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</si>
  <si>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</si>
  <si>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</si>
  <si>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</si>
  <si>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</si>
  <si>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</si>
  <si>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</si>
  <si>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</si>
  <si>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</si>
  <si>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</si>
  <si>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</si>
  <si>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</si>
  <si>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</si>
  <si>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</si>
  <si>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</si>
  <si>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</si>
  <si>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</si>
  <si>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</si>
  <si>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</si>
  <si>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</si>
  <si>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</si>
  <si>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</si>
  <si>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</si>
  <si>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</si>
  <si>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</si>
  <si>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</si>
  <si>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</si>
  <si>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</si>
  <si>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</si>
  <si>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</si>
  <si>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</si>
  <si>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</si>
  <si>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</si>
  <si>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</si>
  <si>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</si>
  <si>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</si>
  <si>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</si>
  <si>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</si>
  <si>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</si>
  <si>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</si>
  <si>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</si>
  <si>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</si>
  <si>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</si>
  <si>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</si>
  <si>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</si>
  <si>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</si>
  <si>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</si>
  <si>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</si>
  <si>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</si>
  <si>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</si>
  <si>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</si>
  <si>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</si>
  <si>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</si>
  <si>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</si>
  <si>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</si>
  <si>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</si>
  <si>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</si>
  <si>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</si>
  <si>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</si>
  <si>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</si>
  <si>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</si>
  <si>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</si>
  <si>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</si>
  <si>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</si>
  <si>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</si>
  <si>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</si>
  <si>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</si>
  <si>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</si>
  <si>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</si>
  <si>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</si>
  <si>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</si>
  <si>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</si>
  <si>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</si>
  <si>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</si>
  <si>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</si>
  <si>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</si>
  <si>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</si>
  <si>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</si>
  <si>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</si>
  <si>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</si>
  <si>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</si>
  <si>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</si>
  <si>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</si>
  <si>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</si>
  <si>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</si>
  <si>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</si>
  <si>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</si>
  <si>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</si>
  <si>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</si>
  <si>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</si>
  <si>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</si>
  <si>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</si>
  <si>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</si>
  <si>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</si>
  <si>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</si>
  <si>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</si>
  <si>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</si>
  <si>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</si>
  <si>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</si>
  <si>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</si>
  <si>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</si>
  <si>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</si>
  <si>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</si>
  <si>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</si>
  <si>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</si>
  <si>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</si>
  <si>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</si>
  <si>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</si>
  <si>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</si>
  <si>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</si>
  <si>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</si>
  <si>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</si>
  <si>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</si>
  <si>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</si>
  <si>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</si>
  <si>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</si>
  <si>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</si>
  <si>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</si>
  <si>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</si>
  <si>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</si>
  <si>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</si>
  <si>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</si>
  <si>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</si>
  <si>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</si>
  <si>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</si>
  <si>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</si>
  <si>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</si>
  <si>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</si>
  <si>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</si>
  <si>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</si>
  <si>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</si>
  <si>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</si>
  <si>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</si>
  <si>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</si>
  <si>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</si>
  <si>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</si>
  <si>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</si>
  <si>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</si>
  <si>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</si>
  <si>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</si>
  <si>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</si>
  <si>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</si>
  <si>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</si>
  <si>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</si>
  <si>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</si>
  <si>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</si>
  <si>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</si>
  <si>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</si>
  <si>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</si>
  <si>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</si>
  <si>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</si>
  <si>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</si>
  <si>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</si>
  <si>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</si>
  <si>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</si>
  <si>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</si>
  <si>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</si>
  <si>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</si>
  <si>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</si>
  <si>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</si>
  <si>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</si>
  <si>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</si>
  <si>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</si>
  <si>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</si>
  <si>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</si>
  <si>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</si>
  <si>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</si>
  <si>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</si>
  <si>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</si>
  <si>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</si>
  <si>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</si>
  <si>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</si>
  <si>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</si>
  <si>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</si>
  <si>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</si>
  <si>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</si>
  <si>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</si>
  <si>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</si>
  <si>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</si>
  <si>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</si>
  <si>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</si>
  <si>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</si>
  <si>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</si>
  <si>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</si>
  <si>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</si>
  <si>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</si>
  <si>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</si>
  <si>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</si>
  <si>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</si>
  <si>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</si>
  <si>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</si>
  <si>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</si>
  <si>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</si>
  <si>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</si>
  <si>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</si>
  <si>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</si>
  <si>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</si>
  <si>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</si>
  <si>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</si>
  <si>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</si>
  <si>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</si>
  <si>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</si>
  <si>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</si>
  <si>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</si>
  <si>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</si>
  <si>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</si>
  <si>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</si>
  <si>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</si>
  <si>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</si>
  <si>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</si>
  <si>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</si>
  <si>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</si>
  <si>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</si>
  <si>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</si>
  <si>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</si>
  <si>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</si>
  <si>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</si>
  <si>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</si>
  <si>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</si>
  <si>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</si>
  <si>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</si>
  <si>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</si>
  <si>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</si>
  <si>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</si>
  <si>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</si>
  <si>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</si>
  <si>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</si>
  <si>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</si>
  <si>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</si>
  <si>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</si>
  <si>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</si>
  <si>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</si>
  <si>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</si>
  <si>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</si>
  <si>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</si>
  <si>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</si>
  <si>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</si>
  <si>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</si>
  <si>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</si>
  <si>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</si>
  <si>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</si>
  <si>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</si>
  <si>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</si>
  <si>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</si>
  <si>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</si>
  <si>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</si>
  <si>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</si>
  <si>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</si>
  <si>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</si>
  <si>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</si>
  <si>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</si>
  <si>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</si>
  <si>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</si>
  <si>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</si>
  <si>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</si>
  <si>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</si>
  <si>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</si>
  <si>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</si>
  <si>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</si>
  <si>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</si>
  <si>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</si>
  <si>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</si>
  <si>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</si>
  <si>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</si>
  <si>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</si>
  <si>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</si>
  <si>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</si>
  <si>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</si>
  <si>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</si>
  <si>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</si>
  <si>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</si>
  <si>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</si>
  <si>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</si>
  <si>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</si>
  <si>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</si>
  <si>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</si>
  <si>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</si>
  <si>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</si>
  <si>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</si>
  <si>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</si>
  <si>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</si>
  <si>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</si>
  <si>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</si>
  <si>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</si>
  <si>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</si>
  <si>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</si>
  <si>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</si>
  <si>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</si>
  <si>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</si>
  <si>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</si>
  <si>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</si>
  <si>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</si>
  <si>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</si>
  <si>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</si>
  <si>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</si>
  <si>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</si>
  <si>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</si>
  <si>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</si>
  <si>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</si>
  <si>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</si>
  <si>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</si>
  <si>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</si>
  <si>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</si>
  <si>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</si>
  <si>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</si>
  <si>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</si>
  <si>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</si>
  <si>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</si>
  <si>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</si>
  <si>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</si>
  <si>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</si>
  <si>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</si>
  <si>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</si>
  <si>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</si>
  <si>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</si>
  <si>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</si>
  <si>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</si>
  <si>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</si>
  <si>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</si>
  <si>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</si>
  <si>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</si>
  <si>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</si>
  <si>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</si>
  <si>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</si>
  <si>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</si>
  <si>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</si>
  <si>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</si>
  <si>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</si>
  <si>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</si>
  <si>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</si>
  <si>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</si>
  <si>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</si>
  <si>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</si>
  <si>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</si>
  <si>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</si>
  <si>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</si>
  <si>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</si>
  <si>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</si>
  <si>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</si>
  <si>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</si>
  <si>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</si>
  <si>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</si>
  <si>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</si>
  <si>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</si>
  <si>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</si>
  <si>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</si>
  <si>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</si>
  <si>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</si>
  <si>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</si>
  <si>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</si>
  <si>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</si>
  <si>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</si>
  <si>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</si>
  <si>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</si>
  <si>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</si>
  <si>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</si>
  <si>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</si>
  <si>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</si>
  <si>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</si>
  <si>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</si>
  <si>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</si>
  <si>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</si>
  <si>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</si>
  <si>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</si>
  <si>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</si>
  <si>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</si>
  <si>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</si>
  <si>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</si>
  <si>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</si>
  <si>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</si>
  <si>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</si>
  <si>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</si>
  <si>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</si>
  <si>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</si>
  <si>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</si>
  <si>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</si>
  <si>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</si>
  <si>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</si>
  <si>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</si>
  <si>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</si>
  <si>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</si>
  <si>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</si>
  <si>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</si>
  <si>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</si>
  <si>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</si>
  <si>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</si>
  <si>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</si>
  <si>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</si>
  <si>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</si>
  <si>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</si>
  <si>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</si>
  <si>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</si>
  <si>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</si>
  <si>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</si>
  <si>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</si>
  <si>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</si>
  <si>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</si>
  <si>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</si>
  <si>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</si>
  <si>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</si>
  <si>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</si>
  <si>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</si>
  <si>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</si>
  <si>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</si>
  <si>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</si>
  <si>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</si>
  <si>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</si>
  <si>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</si>
  <si>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</si>
  <si>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</si>
  <si>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</si>
  <si>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</si>
  <si>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</si>
  <si>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</si>
  <si>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</si>
  <si>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</si>
  <si>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</si>
  <si>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</si>
  <si>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</si>
  <si>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</si>
  <si>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</si>
  <si>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</si>
  <si>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</si>
  <si>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</si>
  <si>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</si>
  <si>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</si>
  <si>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</si>
  <si>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</si>
  <si>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</si>
  <si>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</si>
  <si>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</si>
  <si>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</si>
  <si>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</si>
  <si>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</si>
  <si>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</si>
  <si>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</si>
  <si>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</si>
  <si>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</si>
  <si>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</si>
  <si>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</si>
  <si>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</si>
  <si>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</si>
  <si>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</si>
  <si>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</si>
  <si>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</si>
  <si>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</si>
  <si>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</si>
  <si>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</si>
  <si>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</si>
  <si>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</si>
  <si>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</si>
  <si>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</si>
  <si>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</si>
  <si>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</si>
  <si>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</si>
  <si>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</si>
  <si>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</si>
  <si>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</si>
  <si>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</si>
  <si>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</si>
  <si>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</si>
  <si>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</si>
  <si>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</si>
  <si>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</si>
  <si>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</si>
  <si>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</si>
  <si>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</si>
  <si>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</si>
  <si>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</si>
  <si>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</si>
  <si>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</si>
  <si>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</si>
  <si>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</si>
  <si>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</si>
  <si>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</si>
  <si>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</si>
  <si>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</si>
  <si>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</si>
  <si>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</si>
  <si>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</si>
  <si>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</si>
  <si>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</si>
  <si>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</si>
  <si>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</si>
  <si>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</si>
  <si>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</si>
  <si>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</si>
  <si>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</si>
  <si>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</si>
  <si>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</si>
  <si>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</si>
  <si>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</si>
  <si>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</si>
  <si>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</si>
  <si>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</si>
  <si>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</si>
  <si>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</si>
  <si>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</si>
  <si>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</si>
  <si>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</si>
  <si>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</si>
  <si>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</si>
  <si>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</si>
  <si>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</si>
  <si>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</si>
  <si>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</si>
  <si>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</si>
  <si>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</si>
  <si>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</si>
  <si>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</si>
  <si>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</si>
  <si>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</si>
  <si>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</si>
  <si>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</si>
  <si>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</si>
  <si>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</si>
  <si>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</si>
  <si>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</si>
  <si>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</si>
  <si>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</si>
  <si>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</si>
  <si>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</si>
  <si>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</si>
  <si>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</si>
  <si>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</si>
  <si>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</si>
  <si>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</si>
  <si>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</si>
  <si>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</si>
  <si>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</si>
  <si>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</si>
  <si>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</si>
  <si>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</si>
  <si>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</si>
  <si>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</si>
  <si>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</si>
  <si>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</si>
  <si>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</si>
  <si>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</si>
  <si>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</si>
  <si>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</si>
  <si>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</si>
  <si>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</si>
  <si>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</si>
  <si>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</si>
  <si>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</si>
  <si>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</si>
  <si>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</si>
  <si>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</si>
  <si>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</si>
  <si>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</si>
  <si>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</si>
  <si>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</si>
  <si>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</si>
  <si>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</si>
  <si>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</si>
  <si>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</si>
  <si>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</si>
  <si>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</si>
  <si>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</si>
  <si>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</si>
  <si>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</si>
  <si>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</si>
  <si>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</si>
  <si>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</si>
  <si>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</si>
  <si>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</si>
  <si>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</si>
  <si>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</si>
  <si>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</si>
  <si>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</si>
  <si>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</si>
  <si>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</si>
  <si>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</si>
  <si>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</si>
  <si>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</si>
  <si>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</si>
  <si>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</si>
  <si>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</si>
  <si>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</si>
  <si>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</si>
  <si>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</si>
  <si>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</si>
  <si>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</si>
  <si>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</si>
  <si>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</si>
  <si>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</si>
  <si>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</si>
  <si>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</si>
  <si>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</si>
  <si>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</si>
  <si>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</si>
  <si>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</si>
  <si>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</si>
  <si>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</si>
  <si>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</si>
  <si>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</si>
  <si>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</si>
  <si>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</si>
  <si>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</si>
  <si>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</si>
  <si>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</si>
  <si>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</si>
  <si>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</si>
  <si>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</si>
  <si>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</si>
  <si>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</si>
  <si>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</si>
  <si>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</si>
  <si>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</si>
  <si>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</si>
  <si>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</si>
  <si>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</si>
  <si>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</si>
  <si>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</si>
  <si>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</si>
  <si>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</si>
  <si>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</si>
  <si>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</si>
  <si>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</si>
  <si>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</si>
  <si>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</si>
  <si>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</si>
  <si>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</si>
  <si>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</si>
  <si>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</si>
  <si>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</si>
  <si>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</si>
  <si>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</si>
  <si>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</si>
  <si>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</si>
  <si>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</si>
  <si>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</si>
  <si>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</si>
  <si>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</si>
  <si>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</si>
  <si>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</si>
  <si>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</si>
  <si>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</si>
  <si>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</si>
  <si>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</si>
  <si>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</si>
  <si>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</si>
  <si>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</si>
  <si>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</si>
  <si>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</si>
  <si>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</si>
  <si>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</si>
  <si>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</si>
  <si>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</si>
  <si>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</si>
  <si>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</si>
  <si>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</si>
  <si>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</si>
  <si>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</si>
  <si>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</si>
  <si>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</si>
  <si>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</si>
  <si>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</si>
  <si>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</si>
  <si>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</si>
  <si>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</si>
  <si>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</si>
  <si>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</si>
  <si>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</si>
  <si>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</si>
  <si>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</si>
  <si>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</si>
  <si>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</si>
  <si>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</si>
  <si>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</si>
  <si>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</si>
  <si>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</si>
  <si>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</si>
  <si>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</si>
  <si>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</si>
  <si>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</si>
  <si>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</si>
  <si>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</si>
  <si>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</si>
  <si>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</si>
  <si>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</si>
  <si>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</si>
  <si>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</si>
  <si>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</si>
  <si>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</si>
  <si>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</si>
  <si>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</si>
  <si>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</si>
  <si>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</si>
  <si>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</si>
  <si>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</si>
  <si>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</si>
  <si>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</si>
  <si>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</si>
  <si>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</si>
  <si>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</si>
  <si>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</si>
  <si>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</si>
  <si>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</si>
  <si>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</si>
  <si>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</si>
  <si>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</si>
  <si>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</si>
  <si>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</si>
  <si>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</si>
  <si>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</si>
  <si>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</si>
  <si>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</si>
  <si>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</si>
  <si>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</si>
  <si>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</si>
  <si>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</si>
  <si>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</si>
  <si>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</si>
  <si>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</si>
  <si>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</si>
  <si>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</si>
  <si>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</si>
  <si>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</si>
  <si>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</si>
  <si>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</si>
  <si>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</si>
  <si>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</si>
  <si>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</si>
  <si>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</si>
  <si>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</si>
  <si>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</si>
  <si>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</si>
  <si>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</si>
  <si>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</si>
  <si>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</si>
  <si>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</si>
  <si>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</si>
  <si>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</si>
  <si>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</si>
  <si>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</si>
  <si>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</si>
  <si>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</si>
  <si>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</si>
  <si>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</si>
  <si>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</si>
  <si>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</si>
  <si>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</si>
  <si>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</si>
  <si>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</si>
  <si>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</si>
  <si>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</si>
  <si>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</si>
  <si>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</si>
  <si>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</si>
  <si>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</si>
  <si>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</si>
  <si>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</si>
  <si>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</si>
  <si>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</si>
  <si>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</si>
  <si>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</si>
  <si>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</si>
  <si>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</si>
  <si>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</si>
  <si>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</si>
  <si>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</si>
  <si>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</si>
  <si>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</si>
  <si>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</si>
  <si>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</si>
  <si>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</si>
  <si>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</si>
  <si>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</si>
  <si>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</si>
  <si>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</si>
  <si>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</si>
  <si>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</si>
  <si>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</si>
  <si>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</si>
  <si>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</si>
  <si>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</si>
  <si>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</si>
  <si>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</si>
  <si>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</si>
  <si>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</si>
  <si>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</si>
  <si>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</si>
  <si>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</si>
  <si>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</si>
  <si>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</si>
  <si>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</si>
  <si>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</si>
  <si>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</si>
  <si>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</si>
  <si>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</si>
  <si>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</si>
  <si>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</si>
  <si>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</si>
  <si>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</si>
  <si>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</si>
  <si>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</si>
  <si>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</si>
  <si>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</si>
  <si>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</si>
  <si>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</si>
  <si>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</si>
  <si>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</si>
  <si>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</si>
  <si>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</si>
  <si>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</si>
  <si>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</si>
  <si>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</si>
  <si>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</si>
  <si>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</si>
  <si>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</si>
  <si>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</si>
  <si>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</si>
  <si>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</si>
  <si>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</si>
  <si>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</si>
  <si>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</si>
  <si>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</si>
  <si>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</si>
  <si>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</si>
  <si>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</si>
  <si>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</si>
  <si>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</si>
  <si>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</si>
  <si>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</si>
  <si>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</si>
  <si>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</si>
  <si>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</si>
  <si>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</si>
  <si>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</si>
  <si>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</si>
  <si>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</si>
  <si>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</si>
  <si>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</si>
  <si>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</si>
  <si>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</si>
  <si>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</si>
  <si>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</si>
  <si>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</si>
  <si>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</si>
  <si>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</si>
  <si>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</si>
  <si>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</si>
  <si>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</si>
  <si>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</si>
  <si>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</si>
  <si>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</si>
  <si>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</si>
  <si>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</si>
  <si>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</si>
  <si>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</si>
  <si>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</si>
  <si>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</si>
  <si>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</si>
  <si>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</si>
  <si>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</si>
  <si>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</si>
  <si>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</si>
  <si>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</si>
  <si>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</si>
  <si>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</si>
  <si>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</si>
  <si>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</si>
  <si>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</si>
  <si>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</si>
  <si>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</si>
  <si>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</si>
  <si>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</si>
  <si>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</si>
  <si>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</si>
  <si>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</si>
  <si>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</si>
  <si>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</si>
  <si>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</si>
  <si>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</si>
  <si>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</si>
  <si>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</si>
  <si>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</si>
  <si>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</si>
  <si>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</si>
  <si>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</si>
  <si>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</si>
  <si>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</si>
  <si>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</si>
  <si>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</si>
  <si>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</si>
  <si>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</si>
  <si>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</si>
  <si>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</si>
  <si>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</si>
  <si>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</si>
  <si>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</si>
  <si>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</si>
  <si>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</si>
  <si>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</si>
  <si>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</si>
  <si>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</si>
  <si>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</si>
  <si>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</si>
  <si>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</si>
  <si>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</si>
  <si>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</si>
  <si>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</si>
  <si>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</si>
  <si>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</si>
  <si>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</si>
  <si>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</si>
  <si>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</si>
  <si>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</si>
  <si>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</si>
  <si>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</si>
  <si>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</si>
  <si>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</si>
  <si>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</si>
  <si>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</si>
  <si>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</si>
  <si>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</si>
  <si>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</si>
  <si>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</si>
  <si>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</si>
  <si>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</si>
  <si>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</si>
  <si>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</si>
  <si>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</si>
  <si>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</si>
  <si>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</si>
  <si>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</si>
  <si>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</si>
  <si>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</si>
  <si>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</si>
  <si>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</si>
  <si>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</si>
  <si>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</si>
  <si>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</si>
  <si>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</si>
  <si>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</si>
  <si>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</si>
  <si>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</si>
  <si>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</si>
  <si>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</si>
  <si>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</si>
  <si>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</si>
  <si>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</si>
  <si>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</si>
  <si>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</si>
  <si>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</si>
  <si>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</si>
  <si>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</si>
  <si>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</si>
  <si>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</si>
  <si>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</si>
  <si>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</si>
  <si>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</si>
  <si>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</si>
  <si>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</si>
  <si>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</si>
  <si>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</si>
  <si>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</si>
  <si>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</si>
  <si>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</si>
  <si>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</si>
  <si>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</si>
  <si>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</si>
  <si>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</si>
  <si>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</si>
  <si>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</si>
  <si>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</si>
  <si>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</si>
  <si>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</si>
  <si>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</si>
  <si>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</si>
  <si>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</si>
  <si>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</si>
  <si>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</si>
  <si>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</si>
  <si>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</si>
  <si>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</si>
  <si>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</si>
  <si>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</si>
  <si>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</si>
  <si>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</si>
  <si>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</si>
  <si>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</si>
  <si>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</si>
  <si>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</si>
  <si>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</si>
  <si>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</si>
  <si>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</si>
  <si>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</si>
  <si>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</si>
  <si>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</si>
  <si>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</si>
  <si>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</si>
  <si>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</si>
  <si>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</si>
  <si>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</si>
  <si>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</si>
  <si>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</si>
  <si>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</si>
  <si>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</si>
  <si>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</si>
  <si>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</si>
  <si>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</si>
  <si>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</si>
  <si>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</si>
  <si>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</si>
  <si>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</si>
  <si>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</si>
  <si>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</si>
  <si>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</si>
  <si>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</si>
  <si>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</si>
  <si>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</si>
  <si>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</si>
  <si>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</si>
  <si>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</si>
  <si>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</si>
  <si>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</si>
  <si>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</si>
  <si>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</si>
  <si>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</si>
  <si>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</si>
  <si>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</si>
  <si>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</si>
  <si>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</si>
  <si>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</si>
  <si>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</si>
  <si>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</si>
  <si>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</si>
  <si>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</si>
  <si>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</si>
  <si>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</si>
  <si>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</si>
  <si>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</si>
  <si>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</si>
  <si>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</si>
  <si>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</si>
  <si>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</si>
  <si>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</si>
  <si>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</si>
  <si>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</si>
  <si>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</si>
  <si>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</si>
  <si>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</si>
  <si>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</si>
  <si>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</si>
  <si>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</si>
  <si>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</si>
  <si>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</si>
  <si>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</si>
  <si>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</si>
  <si>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</si>
  <si>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</si>
  <si>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</si>
  <si>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</si>
  <si>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</si>
  <si>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</si>
  <si>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</si>
  <si>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</si>
  <si>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</si>
  <si>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</si>
  <si>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</si>
  <si>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</si>
  <si>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</si>
  <si>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</si>
  <si>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</si>
  <si>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</si>
  <si>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</si>
  <si>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</si>
  <si>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</si>
  <si>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</si>
  <si>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</si>
  <si>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</si>
  <si>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</si>
  <si>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</si>
  <si>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</si>
  <si>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</si>
  <si>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</si>
  <si>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</si>
  <si>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</si>
  <si>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</si>
  <si>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</si>
  <si>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</si>
  <si>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</si>
  <si>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</si>
  <si>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</si>
  <si>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</si>
  <si>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</si>
  <si>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</si>
  <si>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</si>
  <si>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</si>
  <si>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</si>
  <si>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</si>
  <si>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</si>
  <si>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</si>
  <si>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</si>
  <si>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</si>
  <si>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</si>
  <si>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</si>
  <si>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</si>
  <si>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</si>
  <si>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</si>
  <si>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</si>
  <si>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</si>
  <si>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</si>
  <si>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</si>
  <si>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</si>
  <si>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</si>
  <si>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</si>
  <si>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</si>
  <si>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</si>
  <si>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</si>
  <si>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</si>
  <si>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</si>
  <si>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</si>
  <si>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</si>
  <si>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</si>
  <si>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</si>
  <si>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</si>
  <si>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</si>
  <si>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</si>
  <si>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</si>
  <si>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</si>
  <si>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</si>
  <si>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</si>
  <si>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</si>
  <si>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</si>
  <si>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</si>
  <si>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</si>
  <si>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</si>
  <si>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</si>
  <si>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</si>
  <si>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</si>
  <si>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</si>
  <si>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</si>
  <si>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</si>
  <si>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</si>
  <si>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</si>
  <si>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</si>
  <si>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</si>
  <si>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</si>
  <si>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</si>
  <si>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</si>
  <si>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</si>
  <si>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</si>
  <si>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</si>
  <si>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</si>
  <si>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</si>
  <si>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</si>
  <si>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</si>
  <si>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</si>
  <si>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</si>
  <si>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</si>
  <si>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</si>
  <si>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</si>
  <si>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</si>
  <si>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</si>
  <si>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</si>
  <si>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</si>
  <si>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</si>
  <si>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</si>
  <si>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</si>
  <si>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</si>
  <si>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</si>
  <si>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</si>
  <si>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</si>
  <si>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</si>
  <si>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</si>
  <si>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</si>
  <si>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</si>
  <si>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</si>
  <si>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</si>
  <si>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</si>
  <si>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</si>
  <si>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</si>
  <si>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</si>
  <si>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</si>
  <si>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</si>
  <si>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</si>
  <si>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</si>
  <si>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</si>
  <si>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</si>
  <si>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</si>
  <si>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</si>
  <si>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</si>
  <si>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</si>
  <si>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</si>
  <si>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</si>
  <si>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</si>
  <si>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</si>
  <si>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</si>
  <si>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</si>
  <si>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</si>
  <si>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</si>
  <si>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</si>
  <si>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</si>
  <si>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</si>
  <si>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</si>
  <si>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</si>
  <si>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</si>
  <si>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</si>
  <si>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</si>
  <si>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</si>
  <si>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</si>
  <si>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</si>
  <si>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</si>
  <si>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</si>
  <si>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</si>
  <si>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</si>
  <si>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</si>
  <si>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</si>
  <si>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</si>
  <si>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</si>
  <si>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</si>
  <si>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</si>
  <si>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</si>
  <si>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</si>
  <si>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</si>
  <si>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</si>
  <si>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</si>
  <si>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</si>
  <si>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</si>
  <si>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</si>
  <si>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</si>
  <si>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</si>
  <si>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</si>
  <si>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</si>
  <si>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</si>
  <si>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</si>
  <si>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</si>
  <si>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</si>
  <si>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</si>
  <si>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</si>
  <si>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</si>
  <si>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</si>
  <si>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</si>
  <si>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</si>
  <si>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</si>
  <si>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</si>
  <si>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</si>
  <si>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</si>
  <si>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</si>
  <si>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</si>
  <si>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</si>
  <si>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</si>
  <si>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</si>
  <si>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</si>
  <si>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</si>
  <si>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</si>
  <si>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</si>
  <si>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</si>
  <si>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</si>
  <si>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</si>
  <si>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</si>
  <si>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</si>
  <si>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</si>
  <si>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</si>
  <si>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</si>
  <si>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</si>
  <si>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</si>
  <si>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</si>
  <si>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</si>
  <si>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</si>
  <si>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</si>
  <si>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</si>
  <si>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</si>
  <si>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</si>
  <si>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</si>
  <si>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</si>
  <si>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</si>
  <si>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</si>
  <si>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</si>
  <si>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</si>
  <si>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</si>
  <si>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</si>
  <si>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</si>
  <si>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</si>
  <si>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</si>
  <si>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</si>
  <si>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</si>
  <si>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</si>
  <si>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</si>
  <si>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</si>
  <si>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</si>
  <si>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</si>
  <si>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</si>
  <si>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</si>
  <si>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</si>
  <si>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</si>
  <si>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</si>
  <si>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</si>
  <si>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</si>
  <si>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</si>
  <si>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</si>
  <si>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</si>
  <si>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</si>
  <si>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</si>
  <si>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</si>
  <si>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</si>
  <si>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</si>
  <si>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</si>
  <si>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</si>
  <si>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</si>
  <si>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</si>
  <si>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</si>
  <si>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</si>
  <si>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</si>
  <si>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</si>
  <si>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</si>
  <si>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</si>
  <si>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</si>
  <si>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</si>
  <si>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</si>
  <si>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</si>
  <si>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</si>
  <si>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</si>
  <si>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</si>
  <si>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</si>
  <si>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</si>
  <si>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</si>
  <si>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</si>
  <si>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</si>
  <si>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</si>
  <si>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</si>
  <si>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</si>
  <si>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</si>
  <si>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</si>
  <si>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</si>
  <si>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</si>
  <si>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</si>
  <si>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</si>
  <si>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</si>
  <si>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</si>
  <si>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</si>
  <si>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</si>
  <si>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</si>
  <si>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</si>
  <si>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</si>
  <si>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</si>
  <si>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</si>
  <si>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</si>
  <si>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</si>
  <si>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</si>
  <si>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</si>
  <si>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</si>
  <si>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</si>
  <si>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</si>
  <si>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</si>
  <si>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</si>
  <si>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</si>
  <si>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</si>
  <si>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</si>
  <si>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</si>
  <si>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</si>
  <si>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</si>
  <si>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</si>
  <si>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</si>
  <si>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</si>
  <si>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</si>
  <si>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</si>
  <si>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</si>
  <si>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</si>
  <si>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</si>
  <si>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</si>
  <si>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</si>
  <si>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</si>
  <si>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</si>
  <si>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</si>
  <si>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</si>
  <si>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</si>
  <si>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</si>
  <si>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</si>
  <si>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</si>
  <si>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</si>
  <si>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</si>
  <si>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</si>
  <si>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</si>
  <si>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</si>
  <si>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</si>
  <si>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</si>
  <si>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</si>
  <si>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</si>
  <si>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</si>
  <si>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</si>
  <si>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</si>
  <si>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</si>
  <si>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</si>
  <si>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</si>
  <si>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</si>
  <si>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</si>
  <si>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</si>
  <si>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</si>
  <si>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</si>
  <si>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</si>
  <si>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</si>
  <si>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</si>
  <si>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</si>
  <si>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</si>
  <si>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</si>
  <si>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</si>
  <si>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</si>
  <si>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</si>
  <si>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</si>
  <si>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</si>
  <si>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</si>
  <si>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</si>
  <si>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</si>
  <si>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</si>
  <si>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</si>
  <si>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</si>
  <si>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</si>
  <si>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</si>
  <si>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</si>
  <si>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</si>
  <si>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</si>
  <si>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</si>
  <si>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</si>
  <si>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</si>
  <si>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</si>
  <si>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</si>
  <si>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</si>
  <si>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</si>
  <si>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</si>
  <si>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</si>
  <si>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</si>
  <si>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</si>
  <si>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</si>
  <si>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</si>
  <si>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</si>
  <si>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</si>
  <si>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</si>
  <si>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</si>
  <si>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</si>
  <si>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</si>
  <si>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</si>
  <si>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</si>
  <si>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</si>
  <si>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</si>
  <si>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</si>
  <si>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</si>
  <si>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</si>
  <si>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</si>
  <si>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</si>
  <si>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</si>
  <si>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</si>
  <si>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</si>
  <si>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</si>
  <si>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</si>
  <si>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</si>
  <si>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</si>
  <si>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</si>
  <si>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</si>
  <si>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</si>
  <si>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</si>
  <si>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</si>
  <si>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</si>
  <si>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</si>
  <si>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</si>
  <si>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</si>
  <si>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</si>
  <si>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</si>
  <si>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</si>
  <si>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</si>
  <si>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</si>
  <si>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</si>
  <si>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</si>
  <si>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</si>
  <si>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</si>
  <si>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</si>
  <si>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</si>
  <si>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</si>
  <si>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</si>
  <si>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</si>
  <si>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</si>
  <si>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</si>
  <si>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</si>
  <si>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</si>
  <si>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</si>
  <si>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</si>
  <si>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</si>
  <si>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</si>
  <si>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</si>
  <si>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</si>
  <si>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</si>
  <si>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</si>
  <si>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</si>
  <si>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</si>
  <si>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</si>
  <si>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</si>
  <si>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</si>
  <si>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</si>
  <si>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</si>
  <si>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</si>
  <si>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</si>
  <si>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</si>
  <si>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</si>
  <si>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</si>
  <si>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</si>
  <si>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</si>
  <si>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</si>
  <si>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</si>
  <si>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</si>
  <si>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</si>
  <si>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</si>
  <si>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</si>
  <si>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</si>
  <si>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</si>
  <si>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</si>
  <si>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</si>
  <si>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</si>
  <si>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</si>
  <si>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</si>
  <si>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</si>
  <si>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</si>
  <si>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</si>
  <si>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</si>
  <si>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</si>
  <si>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</si>
  <si>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</si>
  <si>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</si>
  <si>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</si>
  <si>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</si>
  <si>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</si>
  <si>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</si>
  <si>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</si>
  <si>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</si>
  <si>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</si>
  <si>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</si>
  <si>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</si>
  <si>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</si>
  <si>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</si>
  <si>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</si>
  <si>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</si>
  <si>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</si>
  <si>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</si>
  <si>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</si>
  <si>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</si>
  <si>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</si>
  <si>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</si>
  <si>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</si>
  <si>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</si>
  <si>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</si>
  <si>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</si>
  <si>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</si>
  <si>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</si>
  <si>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</si>
  <si>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</si>
  <si>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</si>
  <si>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</si>
  <si>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</si>
  <si>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</si>
  <si>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</si>
  <si>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</si>
  <si>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</si>
  <si>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</si>
  <si>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</si>
  <si>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</si>
  <si>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</si>
  <si>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</si>
  <si>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</si>
  <si>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</si>
  <si>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</si>
  <si>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</si>
  <si>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</si>
  <si>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</si>
  <si>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</si>
  <si>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</si>
  <si>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</si>
  <si>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</si>
  <si>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</si>
  <si>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</si>
  <si>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</si>
  <si>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</si>
  <si>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</si>
  <si>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</si>
  <si>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</si>
  <si>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</si>
  <si>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</si>
  <si>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</si>
  <si>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</si>
  <si>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</si>
  <si>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</si>
  <si>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</si>
  <si>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</si>
  <si>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</si>
  <si>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</si>
  <si>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</si>
  <si>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</si>
  <si>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</si>
  <si>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</si>
  <si>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</si>
  <si>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</si>
  <si>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</si>
  <si>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</si>
  <si>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</si>
  <si>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</si>
  <si>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</si>
  <si>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</si>
  <si>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</si>
  <si>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</si>
  <si>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</si>
  <si>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</si>
  <si>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</si>
  <si>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</si>
  <si>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</si>
  <si>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</si>
  <si>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</si>
  <si>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</si>
  <si>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</si>
  <si>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</si>
  <si>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</si>
  <si>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</si>
  <si>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</si>
  <si>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</si>
  <si>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</si>
  <si>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</si>
  <si>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</si>
  <si>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</si>
  <si>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</si>
  <si>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</si>
  <si>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</si>
  <si>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</si>
  <si>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</si>
  <si>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</si>
  <si>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</si>
  <si>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</si>
  <si>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</si>
  <si>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</si>
  <si>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</si>
  <si>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</si>
  <si>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</si>
  <si>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</si>
  <si>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</si>
  <si>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</si>
  <si>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</si>
  <si>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</si>
  <si>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</si>
  <si>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</si>
  <si>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</si>
  <si>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</si>
  <si>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</si>
  <si>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</si>
  <si>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</si>
  <si>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</si>
  <si>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</si>
  <si>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</si>
  <si>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</si>
  <si>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</si>
  <si>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</si>
  <si>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</si>
  <si>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</si>
  <si>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</si>
  <si>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</si>
  <si>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</si>
  <si>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</si>
  <si>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</si>
  <si>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</si>
  <si>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</si>
  <si>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</si>
  <si>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</si>
  <si>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</si>
  <si>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</si>
  <si>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</si>
  <si>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</si>
  <si>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</si>
  <si>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</si>
  <si>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</si>
  <si>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</si>
  <si>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</si>
  <si>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</si>
  <si>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</si>
  <si>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</si>
  <si>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</si>
  <si>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</si>
  <si>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</si>
  <si>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</si>
  <si>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</si>
  <si>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</si>
  <si>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</si>
  <si>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</si>
  <si>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</si>
  <si>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</si>
  <si>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</si>
  <si>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</si>
  <si>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</si>
  <si>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</si>
  <si>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</si>
  <si>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</si>
  <si>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</si>
  <si>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</si>
  <si>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</si>
  <si>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</si>
  <si>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</si>
  <si>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</si>
  <si>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</si>
  <si>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</si>
  <si>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</si>
  <si>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</si>
  <si>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</si>
  <si>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</si>
  <si>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</si>
  <si>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</si>
  <si>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</si>
  <si>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</si>
  <si>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</si>
  <si>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</si>
  <si>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</si>
  <si>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</si>
  <si>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</si>
  <si>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</si>
  <si>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</si>
  <si>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</si>
  <si>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</si>
  <si>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</si>
  <si>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</si>
  <si>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</si>
  <si>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</si>
  <si>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</si>
  <si>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</si>
  <si>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</si>
  <si>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</si>
  <si>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</si>
  <si>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</si>
  <si>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</si>
  <si>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</si>
  <si>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</si>
  <si>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</si>
  <si>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</si>
  <si>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</si>
  <si>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</si>
  <si>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</si>
  <si>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</si>
  <si>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</si>
  <si>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</si>
  <si>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</si>
  <si>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</si>
  <si>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</si>
  <si>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</si>
  <si>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</si>
  <si>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</si>
  <si>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</si>
  <si>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</si>
  <si>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</si>
  <si>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</si>
  <si>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</si>
  <si>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</si>
  <si>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</si>
  <si>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</si>
  <si>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</si>
  <si>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</si>
  <si>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</si>
  <si>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</si>
  <si>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</si>
  <si>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</si>
  <si>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</si>
  <si>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</si>
  <si>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</si>
  <si>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</si>
  <si>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</si>
  <si>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</si>
  <si>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</si>
  <si>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</si>
  <si>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</si>
  <si>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</si>
  <si>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</si>
  <si>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</si>
  <si>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</si>
  <si>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</si>
  <si>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</si>
  <si>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</si>
  <si>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</si>
  <si>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</si>
  <si>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</si>
  <si>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</si>
  <si>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</si>
  <si>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</si>
  <si>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</si>
  <si>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</si>
  <si>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</si>
  <si>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</si>
  <si>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</si>
  <si>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</si>
  <si>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</si>
  <si>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</si>
  <si>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</si>
  <si>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</si>
  <si>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</si>
  <si>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</si>
  <si>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</si>
  <si>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</si>
  <si>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</si>
  <si>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</si>
  <si>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</si>
  <si>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</si>
  <si>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</si>
  <si>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</si>
  <si>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</si>
  <si>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</si>
  <si>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</si>
  <si>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</si>
  <si>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</si>
  <si>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</si>
  <si>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</si>
  <si>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</si>
  <si>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</si>
  <si>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</si>
  <si>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</si>
  <si>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</si>
  <si>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</si>
  <si>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</si>
  <si>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</si>
  <si>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</si>
  <si>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</si>
  <si>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</si>
  <si>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</si>
  <si>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</si>
  <si>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</si>
  <si>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</si>
  <si>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</si>
  <si>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</si>
  <si>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</si>
  <si>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</si>
  <si>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</si>
  <si>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</si>
  <si>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</si>
  <si>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</si>
  <si>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</si>
  <si>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</si>
  <si>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</si>
  <si>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</si>
  <si>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</si>
  <si>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</si>
  <si>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</si>
  <si>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</si>
  <si>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</si>
  <si>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</si>
  <si>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</si>
  <si>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</si>
  <si>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</si>
  <si>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</si>
  <si>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</si>
  <si>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</si>
  <si>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</si>
  <si>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</si>
  <si>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</si>
  <si>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</si>
  <si>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</si>
  <si>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</si>
  <si>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</si>
  <si>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</si>
  <si>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</si>
  <si>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</si>
  <si>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</si>
  <si>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</si>
  <si>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</si>
  <si>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</si>
  <si>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</si>
  <si>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</si>
  <si>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</si>
  <si>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</si>
  <si>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</si>
  <si>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</si>
  <si>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</si>
  <si>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</si>
  <si>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</si>
  <si>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</si>
  <si>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</si>
  <si>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</si>
  <si>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</si>
  <si>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</si>
  <si>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</si>
  <si>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</si>
  <si>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</si>
  <si>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</si>
  <si>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</si>
  <si>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</si>
  <si>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</si>
  <si>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</si>
  <si>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</si>
  <si>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</si>
  <si>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</si>
  <si>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</si>
  <si>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</si>
  <si>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</si>
  <si>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</si>
  <si>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</si>
  <si>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</si>
  <si>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</si>
  <si>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</si>
  <si>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</si>
  <si>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</si>
  <si>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</si>
  <si>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</si>
  <si>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</si>
  <si>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</si>
  <si>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</si>
  <si>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</si>
  <si>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</si>
  <si>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</si>
  <si>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</si>
  <si>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</si>
  <si>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</si>
  <si>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</si>
  <si>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</si>
  <si>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</si>
  <si>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</si>
  <si>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</si>
  <si>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</si>
  <si>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</si>
  <si>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</si>
  <si>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</si>
  <si>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</si>
  <si>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</si>
  <si>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</si>
  <si>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</si>
  <si>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</si>
  <si>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</si>
  <si>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</si>
  <si>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</si>
  <si>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</si>
  <si>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</si>
  <si>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</si>
  <si>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</si>
  <si>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</si>
  <si>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</si>
  <si>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</si>
  <si>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</si>
  <si>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</si>
  <si>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</si>
  <si>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</si>
  <si>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</si>
  <si>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</si>
  <si>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</si>
  <si>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</si>
  <si>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</si>
  <si>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</si>
  <si>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</si>
  <si>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</si>
  <si>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</si>
  <si>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</si>
  <si>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</si>
  <si>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</si>
  <si>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</si>
  <si>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</si>
  <si>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</si>
  <si>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</si>
  <si>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</si>
  <si>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</si>
  <si>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</si>
  <si>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</si>
  <si>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</si>
  <si>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</si>
  <si>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</si>
  <si>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</si>
  <si>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</si>
  <si>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</si>
  <si>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</si>
  <si>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</si>
  <si>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</si>
  <si>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</si>
  <si>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</si>
  <si>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</si>
  <si>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</si>
  <si>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</si>
  <si>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</si>
  <si>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</si>
  <si>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</si>
  <si>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</si>
  <si>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</si>
  <si>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</si>
  <si>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</si>
  <si>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</si>
  <si>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</si>
  <si>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</si>
  <si>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</si>
  <si>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</si>
  <si>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</si>
  <si>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</si>
  <si>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</si>
  <si>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</si>
  <si>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</si>
  <si>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</si>
  <si>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</si>
  <si>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</si>
  <si>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</si>
  <si>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</si>
  <si>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</si>
  <si>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</si>
  <si>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</si>
  <si>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</si>
  <si>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</si>
  <si>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</si>
  <si>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</si>
  <si>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</si>
  <si>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</si>
  <si>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</si>
  <si>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</si>
  <si>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</si>
  <si>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</si>
  <si>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</si>
  <si>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</si>
  <si>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</si>
  <si>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</si>
  <si>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</si>
  <si>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</si>
  <si>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</si>
  <si>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</si>
  <si>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</si>
  <si>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</si>
  <si>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</si>
  <si>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</si>
  <si>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</si>
  <si>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</si>
  <si>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</si>
  <si>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</si>
  <si>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</si>
  <si>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</si>
  <si>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</si>
  <si>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</si>
  <si>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</si>
  <si>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</si>
  <si>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</si>
  <si>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</si>
  <si>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</si>
  <si>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</si>
  <si>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</si>
  <si>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</si>
  <si>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</si>
  <si>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</si>
  <si>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</si>
  <si>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</si>
  <si>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</si>
  <si>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</si>
  <si>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</si>
  <si>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</si>
  <si>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</si>
  <si>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</si>
  <si>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</si>
  <si>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</si>
  <si>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</si>
  <si>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</si>
  <si>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</si>
  <si>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</si>
  <si>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</si>
  <si>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</si>
  <si>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</si>
  <si>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</si>
  <si>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</si>
  <si>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</si>
  <si>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</si>
  <si>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</si>
  <si>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</si>
  <si>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</si>
  <si>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</si>
  <si>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</si>
  <si>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</si>
  <si>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</si>
  <si>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</si>
  <si>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</si>
  <si>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</si>
  <si>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</si>
  <si>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</si>
  <si>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</si>
  <si>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</si>
  <si>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</si>
  <si>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</si>
  <si>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</si>
  <si>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</si>
  <si>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</si>
  <si>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</si>
  <si>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</si>
  <si>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</si>
  <si>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</si>
  <si>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</si>
  <si>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</si>
  <si>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</si>
  <si>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</si>
  <si>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</si>
  <si>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</si>
  <si>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</si>
  <si>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</si>
  <si>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</si>
  <si>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</si>
  <si>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</si>
  <si>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</si>
  <si>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</si>
  <si>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</si>
  <si>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</si>
  <si>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</si>
  <si>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</si>
  <si>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</si>
  <si>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</si>
  <si>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</si>
  <si>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</si>
  <si>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</si>
  <si>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</si>
  <si>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</si>
  <si>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</si>
  <si>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</si>
  <si>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</si>
  <si>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</si>
  <si>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</si>
  <si>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</si>
  <si>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</si>
  <si>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</si>
  <si>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</si>
  <si>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</si>
  <si>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</si>
  <si>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</si>
  <si>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</si>
  <si>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</si>
  <si>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</si>
  <si>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</si>
  <si>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</si>
  <si>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</si>
  <si>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</si>
  <si>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</si>
  <si>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</si>
  <si>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</si>
  <si>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</si>
  <si>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</si>
  <si>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</si>
  <si>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</si>
  <si>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</si>
  <si>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</si>
  <si>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</si>
  <si>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</si>
  <si>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</si>
  <si>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</si>
  <si>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</si>
  <si>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</si>
  <si>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</si>
  <si>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</si>
  <si>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</si>
  <si>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</si>
  <si>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</si>
  <si>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</si>
  <si>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</si>
  <si>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</si>
  <si>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</si>
  <si>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</si>
  <si>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</si>
  <si>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</si>
  <si>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</si>
  <si>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</si>
  <si>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</si>
  <si>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</si>
  <si>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</si>
  <si>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</si>
  <si>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</si>
  <si>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</si>
  <si>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</si>
  <si>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</si>
  <si>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</si>
  <si>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</si>
  <si>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</si>
  <si>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</si>
  <si>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</si>
  <si>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</si>
  <si>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</si>
  <si>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</si>
  <si>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</si>
  <si>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</si>
  <si>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</si>
  <si>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</si>
  <si>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</si>
  <si>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</si>
  <si>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</si>
  <si>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</si>
  <si>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</si>
  <si>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</si>
  <si>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</si>
  <si>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</si>
  <si>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</si>
  <si>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</si>
  <si>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</si>
  <si>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</si>
  <si>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</si>
  <si>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</si>
  <si>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</si>
  <si>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</si>
  <si>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</si>
  <si>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</si>
  <si>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</si>
  <si>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</si>
  <si>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</si>
  <si>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</si>
  <si>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</si>
  <si>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</si>
  <si>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</si>
  <si>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</si>
  <si>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</si>
  <si>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</si>
  <si>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</si>
  <si>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</si>
  <si>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</si>
  <si>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</si>
  <si>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</si>
  <si>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</si>
  <si>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</si>
  <si>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</si>
  <si>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</si>
  <si>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</si>
  <si>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</si>
  <si>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</si>
  <si>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</si>
  <si>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</si>
  <si>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</si>
  <si>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</si>
  <si>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</si>
  <si>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</si>
  <si>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</si>
  <si>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</si>
  <si>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</si>
  <si>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</si>
  <si>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</si>
  <si>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</si>
  <si>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</si>
  <si>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</si>
  <si>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</si>
  <si>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</si>
  <si>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</si>
  <si>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</si>
  <si>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</si>
  <si>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</si>
  <si>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</si>
  <si>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</si>
  <si>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</si>
  <si>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</si>
  <si>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</si>
  <si>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</si>
  <si>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</si>
  <si>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</si>
  <si>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</si>
  <si>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</si>
  <si>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</si>
  <si>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</si>
  <si>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</si>
  <si>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</si>
  <si>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</si>
  <si>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</si>
  <si>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</si>
  <si>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</si>
  <si>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</si>
  <si>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</si>
  <si>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</si>
  <si>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</si>
  <si>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</si>
  <si>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</si>
  <si>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</si>
  <si>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</si>
  <si>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</si>
  <si>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</si>
  <si>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</si>
  <si>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</si>
  <si>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</si>
  <si>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</si>
  <si>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</si>
  <si>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</si>
  <si>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</si>
  <si>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</si>
  <si>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</si>
  <si>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</si>
  <si>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</si>
  <si>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</si>
  <si>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</si>
  <si>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</si>
  <si>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</si>
  <si>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</si>
  <si>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</si>
  <si>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</si>
  <si>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</si>
  <si>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</si>
  <si>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</si>
  <si>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</si>
  <si>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</si>
  <si>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</si>
  <si>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</si>
  <si>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</si>
  <si>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</si>
  <si>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</si>
  <si>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</si>
  <si>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</si>
  <si>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</si>
  <si>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</si>
  <si>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</si>
  <si>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</si>
  <si>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</si>
  <si>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</si>
  <si>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</si>
  <si>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</si>
  <si>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</si>
  <si>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</si>
  <si>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</si>
  <si>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</si>
  <si>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</si>
  <si>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</si>
  <si>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</si>
  <si>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</si>
  <si>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</si>
  <si>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</si>
  <si>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</si>
  <si>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</si>
  <si>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</si>
  <si>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</si>
  <si>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</si>
  <si>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</si>
  <si>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</si>
  <si>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</si>
  <si>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</si>
  <si>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</si>
  <si>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</si>
  <si>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</si>
  <si>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</si>
  <si>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</si>
  <si>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</si>
  <si>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</si>
  <si>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</si>
  <si>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</si>
  <si>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</si>
  <si>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</si>
  <si>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</si>
  <si>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</si>
  <si>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</si>
  <si>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</si>
  <si>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</si>
  <si>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</si>
  <si>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</si>
  <si>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</si>
  <si>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</si>
  <si>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</si>
  <si>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</si>
  <si>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</si>
  <si>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</si>
  <si>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</si>
  <si>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</si>
  <si>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</si>
  <si>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</si>
  <si>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</si>
  <si>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</si>
  <si>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</si>
  <si>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</si>
  <si>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</si>
  <si>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</si>
  <si>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</si>
  <si>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</si>
  <si>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</si>
  <si>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</si>
  <si>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</si>
  <si>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</si>
  <si>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</si>
  <si>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</si>
  <si>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</si>
  <si>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</si>
  <si>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</si>
  <si>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</si>
  <si>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</si>
  <si>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</si>
  <si>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</si>
  <si>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</si>
  <si>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</si>
  <si>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</si>
  <si>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</si>
  <si>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</si>
  <si>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</si>
  <si>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</si>
  <si>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</si>
  <si>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</si>
  <si>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</si>
  <si>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</si>
  <si>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</si>
  <si>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</si>
  <si>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</si>
  <si>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</si>
  <si>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</si>
  <si>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</si>
  <si>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</si>
  <si>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</si>
  <si>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</si>
  <si>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</si>
  <si>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</si>
  <si>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</si>
  <si>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</si>
  <si>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</si>
  <si>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</si>
  <si>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</si>
  <si>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</si>
  <si>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</si>
  <si>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</si>
  <si>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</si>
  <si>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</si>
  <si>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</si>
  <si>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</si>
  <si>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</si>
  <si>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</si>
  <si>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</si>
  <si>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</si>
  <si>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</si>
  <si>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</si>
  <si>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</si>
  <si>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</si>
  <si>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</si>
  <si>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</si>
  <si>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</si>
  <si>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</si>
  <si>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</si>
  <si>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</si>
  <si>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</si>
  <si>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</si>
  <si>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</si>
  <si>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</si>
  <si>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</si>
  <si>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</si>
  <si>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</si>
  <si>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</si>
  <si>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</si>
  <si>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</si>
  <si>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</si>
  <si>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</si>
  <si>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</si>
  <si>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</si>
  <si>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</si>
  <si>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</si>
  <si>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</si>
  <si>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</si>
  <si>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</si>
  <si>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</si>
  <si>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</si>
  <si>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</si>
  <si>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</si>
  <si>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</si>
  <si>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</si>
  <si>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</si>
  <si>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</si>
  <si>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</si>
  <si>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</si>
  <si>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</si>
  <si>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</si>
  <si>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</si>
  <si>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</si>
  <si>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</si>
  <si>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</si>
  <si>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</si>
  <si>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</si>
  <si>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</si>
  <si>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</si>
  <si>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</si>
  <si>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</si>
  <si>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</si>
  <si>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</si>
  <si>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</si>
  <si>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</si>
  <si>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</si>
  <si>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</si>
  <si>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</si>
  <si>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</si>
  <si>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</si>
  <si>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</si>
  <si>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</si>
  <si>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</si>
  <si>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</si>
  <si>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</si>
  <si>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</si>
  <si>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</si>
  <si>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</si>
  <si>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</si>
  <si>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</si>
  <si>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</si>
  <si>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</si>
  <si>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</si>
  <si>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</si>
  <si>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</si>
  <si>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</si>
  <si>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</si>
  <si>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</si>
  <si>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</si>
  <si>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</si>
  <si>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</si>
  <si>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</si>
  <si>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</si>
  <si>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</si>
  <si>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</si>
  <si>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</si>
  <si>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</si>
  <si>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</si>
  <si>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</si>
  <si>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</si>
  <si>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</si>
  <si>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</si>
  <si>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</si>
  <si>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</si>
  <si>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</si>
  <si>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</si>
  <si>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</si>
  <si>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</si>
  <si>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</si>
  <si>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</si>
  <si>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</si>
  <si>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</si>
  <si>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</si>
  <si>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</si>
  <si>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</si>
  <si>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</si>
  <si>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</si>
  <si>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</si>
  <si>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</si>
  <si>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</si>
  <si>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</si>
  <si>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</si>
  <si>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</si>
  <si>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</si>
  <si>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</si>
  <si>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</si>
  <si>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</si>
  <si>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</si>
  <si>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</si>
  <si>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</si>
  <si>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</si>
  <si>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</si>
  <si>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</si>
  <si>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</si>
  <si>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</si>
  <si>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</si>
  <si>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</si>
  <si>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</si>
  <si>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</si>
  <si>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</si>
  <si>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</si>
  <si>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</si>
  <si>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</si>
  <si>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</si>
  <si>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</si>
  <si>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</si>
  <si>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</si>
  <si>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</si>
  <si>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</si>
  <si>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</si>
  <si>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</si>
  <si>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</si>
  <si>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</si>
  <si>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</si>
  <si>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</si>
  <si>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</si>
  <si>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</si>
  <si>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</si>
  <si>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</si>
  <si>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</si>
  <si>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</si>
  <si>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</si>
  <si>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</si>
  <si>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</si>
  <si>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</si>
  <si>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</si>
  <si>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</si>
  <si>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</si>
  <si>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</si>
  <si>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</si>
  <si>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</si>
  <si>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</si>
  <si>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</si>
  <si>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</si>
  <si>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</si>
  <si>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</si>
  <si>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</si>
  <si>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</si>
  <si>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</si>
  <si>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</si>
  <si>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</si>
  <si>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</si>
  <si>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</si>
  <si>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</si>
  <si>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</si>
  <si>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</si>
  <si>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</si>
  <si>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</si>
  <si>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</si>
  <si>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</si>
  <si>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</si>
  <si>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</si>
  <si>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</si>
  <si>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</si>
  <si>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</si>
  <si>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</si>
  <si>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</si>
  <si>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</si>
  <si>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</si>
  <si>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</si>
  <si>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</si>
  <si>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</si>
  <si>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</si>
  <si>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</si>
  <si>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</si>
  <si>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</si>
  <si>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</si>
  <si>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</si>
  <si>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</si>
  <si>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</si>
  <si>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</si>
  <si>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</si>
  <si>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</si>
  <si>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</si>
  <si>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</si>
  <si>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</si>
  <si>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</si>
  <si>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</si>
  <si>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</si>
  <si>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</si>
  <si>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</si>
  <si>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</si>
  <si>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</si>
  <si>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</si>
  <si>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</si>
  <si>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</si>
  <si>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</si>
  <si>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</si>
  <si>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</si>
  <si>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</si>
  <si>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</si>
  <si>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</si>
  <si>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</si>
  <si>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</si>
  <si>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</si>
  <si>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</si>
  <si>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</si>
  <si>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</si>
  <si>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</si>
  <si>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</si>
  <si>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</si>
  <si>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</si>
  <si>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</si>
  <si>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</si>
  <si>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</si>
  <si>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</si>
  <si>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</si>
  <si>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</si>
  <si>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</si>
  <si>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</si>
  <si>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</si>
  <si>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</si>
  <si>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</si>
  <si>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</si>
  <si>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</si>
  <si>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</si>
  <si>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</si>
  <si>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</si>
  <si>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</si>
  <si>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</si>
  <si>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</si>
  <si>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</si>
  <si>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</si>
  <si>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</si>
  <si>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</si>
  <si>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</si>
  <si>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</si>
  <si>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</si>
  <si>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</si>
  <si>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</si>
  <si>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</si>
  <si>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</si>
  <si>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</si>
  <si>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</si>
  <si>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</si>
  <si>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</si>
  <si>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</si>
  <si>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</si>
  <si>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</si>
  <si>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</si>
  <si>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</si>
  <si>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</si>
  <si>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</si>
  <si>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</si>
  <si>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</si>
  <si>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</si>
  <si>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</si>
  <si>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</si>
  <si>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</si>
  <si>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</si>
  <si>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</si>
  <si>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</si>
  <si>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</si>
  <si>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</si>
  <si>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</si>
  <si>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</si>
  <si>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</si>
  <si>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</si>
  <si>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</si>
  <si>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</si>
  <si>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</si>
  <si>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</si>
  <si>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</si>
  <si>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</si>
  <si>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</si>
  <si>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</si>
  <si>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</si>
  <si>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</si>
  <si>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</si>
  <si>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</si>
  <si>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</si>
  <si>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</si>
  <si>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</si>
  <si>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</si>
  <si>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</si>
  <si>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</si>
  <si>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</si>
  <si>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</si>
  <si>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</si>
  <si>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</si>
  <si>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</si>
  <si>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</si>
  <si>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</si>
  <si>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</si>
  <si>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</si>
  <si>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</si>
  <si>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</si>
  <si>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</si>
  <si>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</si>
  <si>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</si>
  <si>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</si>
  <si>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</si>
  <si>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</si>
  <si>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</si>
  <si>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</si>
  <si>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</si>
  <si>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</si>
  <si>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</si>
  <si>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</si>
  <si>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</si>
  <si>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</si>
  <si>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</si>
  <si>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</si>
  <si>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</si>
  <si>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</si>
  <si>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</si>
  <si>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</si>
  <si>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</si>
  <si>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</si>
  <si>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</si>
  <si>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</si>
  <si>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</si>
  <si>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</si>
  <si>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</si>
  <si>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</si>
  <si>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</si>
  <si>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</si>
  <si>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</si>
  <si>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</si>
  <si>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</si>
  <si>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</si>
  <si>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</si>
  <si>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</si>
  <si>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</si>
  <si>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</si>
  <si>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</si>
  <si>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</si>
  <si>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</si>
  <si>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</si>
  <si>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</si>
  <si>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</si>
  <si>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</si>
  <si>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</si>
  <si>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</si>
  <si>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</si>
  <si>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</si>
  <si>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</si>
  <si>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</si>
  <si>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</si>
  <si>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</si>
  <si>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</si>
  <si>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</si>
  <si>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</si>
  <si>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</si>
  <si>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</si>
  <si>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</si>
  <si>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</si>
  <si>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</si>
  <si>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</si>
  <si>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</si>
  <si>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</si>
  <si>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</si>
  <si>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</si>
  <si>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</si>
  <si>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</si>
  <si>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</si>
  <si>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</si>
  <si>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</si>
  <si>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</si>
  <si>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</si>
  <si>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</si>
  <si>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</si>
  <si>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</si>
  <si>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</si>
  <si>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</si>
  <si>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M-PRO</t>
  </si>
  <si>
    <t>100%</t>
  </si>
  <si>
    <t>https://www.anglia-live.com/Suppliers/SuppliersDocs.aspx?type=Conflict%20Minerals</t>
  </si>
  <si>
    <t>Claire Stevenson</t>
  </si>
  <si>
    <t>claire.stevenson@anglia.com</t>
  </si>
  <si>
    <t>Quality manager</t>
  </si>
  <si>
    <t>claire.stevenson@anglia,com</t>
  </si>
  <si>
    <t>01945 473518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</si>
</sst>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1817831</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anglia-live.com/Suppliers/SuppliersDocs.aspx?type=Conflict%20Mineral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claire.stevenson@anglia,com" TargetMode="External"/><Relationship Id="rId4" Type="http://schemas.openxmlformats.org/officeDocument/2006/relationships/hyperlink" Target="mailto:claire.stevenson@angli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ht="13.2">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399999999999999">
      <c r="A13" s="308"/>
      <c r="B13" s="2">
        <v>1</v>
      </c>
      <c r="C13" s="27" t="s">
        <v>1057</v>
      </c>
      <c r="D13" s="28" t="s">
        <v>847</v>
      </c>
      <c r="E13" s="163" t="s">
        <v>824</v>
      </c>
      <c r="F13" s="163"/>
      <c r="G13" s="25"/>
    </row>
    <row r="14" spans="1:7" ht="30.6">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55" customHeight="1">
      <c r="A29" s="308"/>
      <c r="B29" s="297"/>
      <c r="C29" s="294"/>
      <c r="D29" s="315"/>
      <c r="E29" s="306"/>
      <c r="F29" s="165" t="s">
        <v>57</v>
      </c>
      <c r="G29" s="25"/>
    </row>
    <row r="30" spans="1:7" ht="62.5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12.2">
      <c r="A36" s="308"/>
      <c r="B36" s="298"/>
      <c r="C36" s="295"/>
      <c r="D36" s="316"/>
      <c r="E36" s="307"/>
      <c r="F36" s="166" t="s">
        <v>65</v>
      </c>
      <c r="G36" s="25"/>
    </row>
    <row r="37" spans="1:7" ht="102">
      <c r="A37" s="308"/>
      <c r="B37" s="141">
        <v>3.01</v>
      </c>
      <c r="C37" s="142" t="s">
        <v>66</v>
      </c>
      <c r="D37" s="28" t="s">
        <v>2203</v>
      </c>
      <c r="E37" s="167" t="s">
        <v>1294</v>
      </c>
      <c r="F37" s="168" t="s">
        <v>1396</v>
      </c>
      <c r="G37" s="25"/>
    </row>
    <row r="38" spans="1:7" ht="81.599999999999994">
      <c r="A38" s="308"/>
      <c r="B38" s="141">
        <v>3.02</v>
      </c>
      <c r="C38" s="142" t="s">
        <v>1326</v>
      </c>
      <c r="D38" s="28" t="s">
        <v>2204</v>
      </c>
      <c r="E38" s="167" t="s">
        <v>1341</v>
      </c>
      <c r="F38" s="168" t="s">
        <v>1397</v>
      </c>
      <c r="G38" s="25"/>
    </row>
    <row r="39" spans="1:7" ht="81.599999999999994">
      <c r="A39" s="308"/>
      <c r="B39" s="150">
        <v>4</v>
      </c>
      <c r="C39" s="149" t="s">
        <v>1492</v>
      </c>
      <c r="D39" s="28" t="s">
        <v>2205</v>
      </c>
      <c r="E39" s="27" t="s">
        <v>2151</v>
      </c>
      <c r="F39" s="27" t="s">
        <v>1493</v>
      </c>
      <c r="G39" s="25"/>
    </row>
    <row r="40" spans="1:7" ht="40.799999999999997">
      <c r="A40" s="308"/>
      <c r="B40" s="141">
        <v>4.01</v>
      </c>
      <c r="C40" s="149" t="s">
        <v>1492</v>
      </c>
      <c r="D40" s="28" t="s">
        <v>2207</v>
      </c>
      <c r="E40" s="27" t="s">
        <v>2163</v>
      </c>
      <c r="F40" s="27" t="s">
        <v>2167</v>
      </c>
      <c r="G40" s="25"/>
    </row>
    <row r="41" spans="1:7" ht="40.799999999999997">
      <c r="A41" s="308"/>
      <c r="B41" s="141" t="s">
        <v>2194</v>
      </c>
      <c r="C41" s="149" t="s">
        <v>1492</v>
      </c>
      <c r="D41" s="28" t="s">
        <v>2206</v>
      </c>
      <c r="E41" s="27" t="s">
        <v>2197</v>
      </c>
      <c r="F41" s="27" t="s">
        <v>2195</v>
      </c>
      <c r="G41" s="25"/>
    </row>
    <row r="42" spans="1:7" ht="40.799999999999997">
      <c r="A42" s="308"/>
      <c r="B42" s="141" t="s">
        <v>2228</v>
      </c>
      <c r="C42" s="149" t="s">
        <v>1492</v>
      </c>
      <c r="D42" s="28" t="s">
        <v>2233</v>
      </c>
      <c r="E42" s="27" t="s">
        <v>2196</v>
      </c>
      <c r="F42" s="27" t="s">
        <v>2229</v>
      </c>
      <c r="G42" s="25"/>
    </row>
    <row r="43" spans="1:7" ht="112.2">
      <c r="A43" s="308"/>
      <c r="B43" s="160">
        <v>4.0999999999999996</v>
      </c>
      <c r="C43" s="149" t="s">
        <v>2232</v>
      </c>
      <c r="D43" s="161">
        <v>42867</v>
      </c>
      <c r="E43" s="169" t="s">
        <v>2235</v>
      </c>
      <c r="F43" s="27" t="s">
        <v>2234</v>
      </c>
      <c r="G43" s="25"/>
    </row>
    <row r="44" spans="1:7" ht="71.400000000000006">
      <c r="A44" s="308"/>
      <c r="B44" s="160">
        <v>4.2</v>
      </c>
      <c r="C44" s="149" t="s">
        <v>2232</v>
      </c>
      <c r="D44" s="161">
        <v>42704</v>
      </c>
      <c r="E44" s="169" t="s">
        <v>2431</v>
      </c>
      <c r="F44" s="27" t="s">
        <v>2406</v>
      </c>
      <c r="G44" s="25"/>
    </row>
    <row r="45" spans="1:7" ht="132.6">
      <c r="A45" s="308"/>
      <c r="B45" s="202">
        <v>5</v>
      </c>
      <c r="C45" s="149" t="s">
        <v>2232</v>
      </c>
      <c r="D45" s="161">
        <v>42867</v>
      </c>
      <c r="E45" s="169" t="s">
        <v>12652</v>
      </c>
      <c r="F45" s="27" t="s">
        <v>12374</v>
      </c>
      <c r="G45" s="25"/>
    </row>
    <row r="46" spans="1:7" ht="30.6">
      <c r="A46" s="308"/>
      <c r="B46" s="160">
        <v>5.01</v>
      </c>
      <c r="C46" s="149" t="s">
        <v>2232</v>
      </c>
      <c r="D46" s="161">
        <v>42907</v>
      </c>
      <c r="E46" s="169" t="s">
        <v>15329</v>
      </c>
      <c r="F46" s="27" t="s">
        <v>12374</v>
      </c>
      <c r="G46" s="25"/>
    </row>
    <row r="47" spans="1:7" ht="61.2">
      <c r="A47" s="308"/>
      <c r="B47" s="160">
        <v>5.0999999999999996</v>
      </c>
      <c r="C47" s="149" t="s">
        <v>2232</v>
      </c>
      <c r="D47" s="161">
        <v>43070</v>
      </c>
      <c r="E47" s="169" t="s">
        <v>12862</v>
      </c>
      <c r="F47" s="27" t="s">
        <v>12863</v>
      </c>
      <c r="G47" s="25"/>
    </row>
    <row r="48" spans="1:7" ht="51">
      <c r="A48" s="308"/>
      <c r="B48" s="160">
        <v>5.1100000000000003</v>
      </c>
      <c r="C48" s="149" t="s">
        <v>13097</v>
      </c>
      <c r="D48" s="161">
        <v>43217</v>
      </c>
      <c r="E48" s="169" t="s">
        <v>13199</v>
      </c>
      <c r="F48" s="27" t="s">
        <v>13124</v>
      </c>
      <c r="G48" s="25"/>
    </row>
    <row r="49" spans="1:7" ht="51">
      <c r="A49" s="308"/>
      <c r="B49" s="160">
        <v>5.12</v>
      </c>
      <c r="C49" s="149" t="s">
        <v>13097</v>
      </c>
      <c r="D49" s="161">
        <v>43581</v>
      </c>
      <c r="E49" s="169" t="s">
        <v>13199</v>
      </c>
      <c r="F49" s="27" t="s">
        <v>13741</v>
      </c>
      <c r="G49" s="25"/>
    </row>
    <row r="50" spans="1:7" ht="71.400000000000006">
      <c r="A50" s="308"/>
      <c r="B50" s="202">
        <v>6</v>
      </c>
      <c r="C50" s="149" t="s">
        <v>13097</v>
      </c>
      <c r="D50" s="161">
        <v>43964</v>
      </c>
      <c r="E50" s="169" t="s">
        <v>13953</v>
      </c>
      <c r="F50" s="27" t="s">
        <v>13744</v>
      </c>
      <c r="G50" s="25"/>
    </row>
    <row r="51" spans="1:7" ht="40.799999999999997">
      <c r="A51" s="308"/>
      <c r="B51" s="160">
        <v>6.01</v>
      </c>
      <c r="C51" s="149" t="s">
        <v>13097</v>
      </c>
      <c r="D51" s="161">
        <v>43970</v>
      </c>
      <c r="E51" s="169" t="s">
        <v>15330</v>
      </c>
      <c r="F51" s="169" t="s">
        <v>13744</v>
      </c>
      <c r="G51" s="25"/>
    </row>
    <row r="52" spans="1:7" ht="40.799999999999997">
      <c r="A52" s="308"/>
      <c r="B52" s="160">
        <v>6.1</v>
      </c>
      <c r="C52" s="149" t="s">
        <v>13097</v>
      </c>
      <c r="D52" s="161">
        <v>44314</v>
      </c>
      <c r="E52" s="169" t="s">
        <v>15323</v>
      </c>
      <c r="F52" s="169" t="s">
        <v>14913</v>
      </c>
      <c r="G52" s="25"/>
    </row>
    <row r="53" spans="1:7" ht="40.799999999999997">
      <c r="A53" s="308"/>
      <c r="B53" s="160">
        <v>6.2</v>
      </c>
      <c r="C53" s="149" t="s">
        <v>13097</v>
      </c>
      <c r="D53" s="161">
        <v>44678</v>
      </c>
      <c r="E53" s="169" t="s">
        <v>15323</v>
      </c>
      <c r="F53" s="169" t="s">
        <v>15322</v>
      </c>
      <c r="G53" s="25"/>
    </row>
    <row r="54" spans="1:7" ht="40.799999999999997">
      <c r="A54" s="308"/>
      <c r="B54" s="160">
        <v>6.21</v>
      </c>
      <c r="C54" s="149" t="s">
        <v>13097</v>
      </c>
      <c r="D54" s="161">
        <v>44687</v>
      </c>
      <c r="E54" s="169" t="s">
        <v>15331</v>
      </c>
      <c r="F54" s="169" t="s">
        <v>15322</v>
      </c>
      <c r="G54" s="25"/>
    </row>
    <row r="55" spans="1:7" ht="40.799999999999997">
      <c r="A55" s="308"/>
      <c r="B55" s="160">
        <v>6.22</v>
      </c>
      <c r="C55" s="149" t="s">
        <v>13097</v>
      </c>
      <c r="D55" s="275">
        <v>44692</v>
      </c>
      <c r="E55" s="169" t="s">
        <v>15330</v>
      </c>
      <c r="F55" s="169" t="s">
        <v>15322</v>
      </c>
      <c r="G55" s="25"/>
    </row>
    <row r="56" spans="1:7" ht="51">
      <c r="A56" s="308"/>
      <c r="B56" s="202">
        <v>6.3</v>
      </c>
      <c r="C56" s="149" t="s">
        <v>13097</v>
      </c>
      <c r="D56" s="275">
        <v>45051</v>
      </c>
      <c r="E56" s="169" t="s">
        <v>15590</v>
      </c>
      <c r="F56" s="169" t="s">
        <v>15371</v>
      </c>
      <c r="G56" s="25"/>
    </row>
    <row r="57" spans="1:7" ht="40.799999999999997">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49999999999997" customHeight="1">
      <c r="A59" s="308"/>
      <c r="B59" s="202">
        <v>6.5</v>
      </c>
      <c r="C59" s="149" t="s">
        <v>13097</v>
      </c>
      <c r="D59" s="275">
        <v>45772</v>
      </c>
      <c r="E59" s="169" t="s">
        <v>15669</v>
      </c>
      <c r="F59" s="169" t="s">
        <v>15720</v>
      </c>
      <c r="G59" s="25"/>
    </row>
    <row r="60" spans="1:7" ht="13.2" thickBot="1">
      <c r="A60" s="309"/>
      <c r="B60" s="310" t="str">
        <f ca="1">OFFSET(L!$C$1,MATCH("General"&amp;"Cpy",L!$A:$A,0)-1,SL,,)</f>
        <v>© 2025 Responsible Minerals Initiative. All rights reserved.</v>
      </c>
      <c r="C60" s="310"/>
      <c r="D60" s="310"/>
      <c r="E60" s="310"/>
      <c r="F60" s="310"/>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2D0344F-4BBC-4D11-BBEB-C2FF6BEFC4E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F3CAD7C-4FD5-4B82-A306-C00A7B68F57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70" sqref="D70:E7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482</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45874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15818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15818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15819</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3428FC99-71F0-4F9E-B8E0-5B6715054D3D}"/>
    <hyperlink ref="D16" r:id="rId4" xr:uid="{CF0E5015-1B27-45A4-89FD-A809FCE98D92}"/>
    <hyperlink ref="D20" r:id="rId5" xr:uid="{33E16538-C373-4051-B383-DF8AAE7D9AF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6" sqref="C16"/>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 ca="1" si="0">IF(AND(C5="Smelter not listed",OR(LEN(D5)=0,LEN(E5)=0)),1,0)</f>
        <v>0</v>
      </c>
      <c r="AB5" s="228" t="str">
        <f t="shared" ref="AB5" ca="1" si="1">B5&amp;C5</f>
        <v>TinMalaysia Smelting Corporation (MSC)</v>
      </c>
    </row>
    <row r="6" spans="1:34" s="227" customFormat="1" ht="19.95" customHeight="1">
      <c r="A6" s="262" t="s">
        <v>660</v>
      </c>
      <c r="B6" s="182" t="str">
        <f ca="1">IF(LEN(A6)=0,"",INDEX('Smelter Look-up'!$A:$A,MATCH($A6,'Smelter Look-up'!$E:$E,0)))</f>
        <v>Gold</v>
      </c>
      <c r="C6" s="186" t="str">
        <f ca="1">IF(LEN(A6)=0,"",INDEX('Smelter Look-up'!$C:$C,MATCH($A6,'Smelter Look-up'!$E:$E,0)))</f>
        <v>Heraeus Metals Hong Kong Ltd.</v>
      </c>
      <c r="D6" s="230"/>
      <c r="E6" s="182" t="str">
        <f ca="1">IF(ISERROR($V6),"",OFFSET('Smelter Look-up'!$D$4,$V6-4,0)&amp;"")</f>
        <v>CHINA</v>
      </c>
      <c r="F6" s="182" t="str">
        <f ca="1">IF(ISERROR($V6),"",OFFSET('Smelter Look-up'!$E$4,$V6-4,0))</f>
        <v>CID000707</v>
      </c>
      <c r="G6" s="182" t="str">
        <f ca="1">IF(C6=$X$4,IF(ISERROR($V6),"Enter smelter details","RMI"),IF(ISERROR($V6),"",OFFSET('Smelter Look-up'!$F$4,$V6-4,0)))</f>
        <v>RMI</v>
      </c>
      <c r="H6" s="183">
        <f ca="1">IF(ISERROR($V6),"",OFFSET('Smelter Look-up'!$G$4,$V6-4,0))</f>
        <v>0</v>
      </c>
      <c r="I6" s="184" t="str">
        <f ca="1">IF(ISERROR($V6),"",OFFSET('Smelter Look-up'!$H$4,$V6-4,0))</f>
        <v>Fanling</v>
      </c>
      <c r="J6" s="184" t="str">
        <f ca="1">IF(ISERROR($V6),"",OFFSET('Smelter Look-up'!$I$4,$V6-4,0))</f>
        <v>Hong Kong SAR</v>
      </c>
      <c r="K6" s="224"/>
      <c r="L6" s="224"/>
      <c r="M6" s="224"/>
      <c r="N6" s="224"/>
      <c r="O6" s="224"/>
      <c r="P6" s="185"/>
      <c r="Q6" s="225"/>
      <c r="R6" s="182" t="str">
        <f ca="1">IF(ISERROR($V6),"",OFFSET('Smelter Look-up'!$C$4,$V6-4,0)&amp;"")</f>
        <v>Heraeus Metals Hong Kong Ltd.</v>
      </c>
      <c r="S6" s="181" t="str">
        <f t="shared" ref="S6:S37" ca="1" si="2">IF(B6="","",IF(ISERROR(MATCH($E6,CL,0)),"Unknown",INDIRECT("'C'!$A$"&amp;MATCH($E6,CL,0)+1)))</f>
        <v>CN</v>
      </c>
      <c r="T6" s="181" t="str">
        <f ca="1">IF(B6="","",IF(ISERROR(MATCH($J6,SorP!$B$1:$B$6226,0)),"",INDIRECT("'SorP'!$A$"&amp;MATCH($S6&amp;$J6,SorP!C:C,0))))</f>
        <v>CN-HK</v>
      </c>
      <c r="U6" s="201"/>
      <c r="V6" s="226">
        <f ca="1">IF(C6="",NA(),IF(OR(C6="Smelter not listed",C6="Smelter not yet identified"),MATCH($B6&amp;$D6,'Smelter Look-up'!$J:$J,0),MATCH($B6&amp;$C6,'Smelter Look-up'!$J:$J,0)))</f>
        <v>110</v>
      </c>
      <c r="X6" s="227">
        <f t="shared" ref="X6:X37" ca="1" si="3">IF(AND(C6="Smelter not listed",OR(LEN(D6)=0,LEN(E6)=0)),1,0)</f>
        <v>0</v>
      </c>
      <c r="AB6" s="228" t="str">
        <f t="shared" ref="AB6:AB37" ca="1" si="4">B6&amp;C6</f>
        <v>GoldHeraeus Metals Hong Kong Ltd.</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ED927C8-18A2-4D87-B635-671277023995}"/>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M-PRO</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Stevenson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claire.stevenson@anglia.com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01945 473518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Claire Stevenson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claire.stevenson@anglia,com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45874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https://www.anglia-live.com/Suppliers/SuppliersDocs.aspx?type=Conflict%20Minerals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18" sqref="B18"/>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v>492050</v>
      </c>
      <c r="C6" s="98"/>
      <c r="D6" s="98"/>
      <c r="E6" s="276"/>
    </row>
    <row r="7" spans="1:6" ht="15">
      <c r="A7" s="129"/>
      <c r="B7" s="274">
        <v>492051</v>
      </c>
      <c r="C7" s="98"/>
      <c r="D7" s="98"/>
      <c r="E7" s="276"/>
    </row>
    <row r="8" spans="1:6" ht="15">
      <c r="A8" s="129"/>
      <c r="B8" s="274">
        <v>492054</v>
      </c>
      <c r="C8" s="98"/>
      <c r="D8" s="98"/>
      <c r="E8" s="276"/>
    </row>
    <row r="9" spans="1:6" ht="15">
      <c r="A9" s="129"/>
      <c r="B9" s="274">
        <v>491513</v>
      </c>
      <c r="C9" s="98"/>
      <c r="D9" s="98"/>
      <c r="E9" s="276"/>
    </row>
    <row r="10" spans="1:6" ht="15">
      <c r="A10" s="129"/>
      <c r="B10" s="274">
        <v>491520</v>
      </c>
      <c r="C10" s="98"/>
      <c r="D10" s="98"/>
      <c r="E10" s="276"/>
    </row>
    <row r="11" spans="1:6" ht="15">
      <c r="A11" s="129"/>
      <c r="B11" s="274">
        <v>491523</v>
      </c>
      <c r="C11" s="98"/>
      <c r="D11" s="98"/>
      <c r="E11" s="276"/>
    </row>
    <row r="12" spans="1:6" ht="15">
      <c r="A12" s="129"/>
      <c r="B12" s="274">
        <v>491590</v>
      </c>
      <c r="C12" s="98"/>
      <c r="D12" s="98"/>
      <c r="E12" s="276"/>
    </row>
    <row r="13" spans="1:6" ht="15">
      <c r="A13" s="129"/>
      <c r="B13" s="274">
        <v>491201</v>
      </c>
      <c r="C13" s="98"/>
      <c r="D13" s="98"/>
      <c r="E13" s="276"/>
    </row>
    <row r="14" spans="1:6" ht="15">
      <c r="A14" s="129"/>
      <c r="B14" s="274">
        <v>491210</v>
      </c>
      <c r="C14" s="98"/>
      <c r="D14" s="98"/>
      <c r="E14" s="276"/>
    </row>
    <row r="15" spans="1:6" ht="15">
      <c r="A15" s="129"/>
      <c r="B15" s="274">
        <v>491475</v>
      </c>
      <c r="C15" s="98"/>
      <c r="D15" s="98"/>
      <c r="E15" s="276"/>
    </row>
    <row r="16" spans="1:6" ht="15">
      <c r="A16" s="129"/>
      <c r="B16" s="274">
        <v>491445</v>
      </c>
      <c r="C16" s="98"/>
      <c r="D16" s="98"/>
      <c r="E16" s="276"/>
    </row>
    <row r="17" spans="1:5" ht="15">
      <c r="A17" s="129"/>
      <c r="B17" s="274">
        <v>492209</v>
      </c>
      <c r="C17" s="98"/>
      <c r="D17" s="98"/>
      <c r="E17" s="276"/>
    </row>
    <row r="18" spans="1:5" ht="15">
      <c r="A18" s="129"/>
      <c r="B18" s="274">
        <v>492213</v>
      </c>
      <c r="C18" s="98"/>
      <c r="D18" s="98"/>
      <c r="E18" s="276"/>
    </row>
    <row r="19" spans="1:5" ht="15">
      <c r="A19" s="129"/>
      <c r="B19" s="274">
        <v>492212</v>
      </c>
      <c r="C19" s="98"/>
      <c r="D19" s="98"/>
      <c r="E19" s="276"/>
    </row>
    <row r="20" spans="1:5" ht="15">
      <c r="A20" s="129"/>
      <c r="B20" s="274">
        <v>492211</v>
      </c>
      <c r="C20" s="98"/>
      <c r="D20" s="98"/>
      <c r="E20" s="276"/>
    </row>
    <row r="21" spans="1:5" ht="15">
      <c r="A21" s="129"/>
      <c r="B21" s="274">
        <v>492250</v>
      </c>
      <c r="C21" s="98"/>
      <c r="D21" s="98"/>
      <c r="E21" s="276"/>
    </row>
    <row r="22" spans="1:5" ht="15">
      <c r="A22" s="129"/>
      <c r="B22" s="274">
        <v>491305</v>
      </c>
      <c r="C22" s="98"/>
      <c r="D22" s="98"/>
      <c r="E22" s="276"/>
    </row>
    <row r="23" spans="1:5" ht="15">
      <c r="A23" s="129"/>
      <c r="B23" s="274">
        <v>491102</v>
      </c>
      <c r="C23" s="98"/>
      <c r="D23" s="98"/>
      <c r="E23" s="276"/>
    </row>
    <row r="24" spans="1:5" ht="15">
      <c r="A24" s="129"/>
      <c r="B24" s="274">
        <v>419113</v>
      </c>
      <c r="C24" s="98"/>
      <c r="D24" s="98"/>
      <c r="E24" s="276"/>
    </row>
    <row r="25" spans="1:5" ht="15">
      <c r="A25" s="129"/>
      <c r="B25" s="274">
        <v>491142</v>
      </c>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Steve Arnold</cp:lastModifiedBy>
  <cp:lastPrinted>2015-04-21T20:47:43Z</cp:lastPrinted>
  <dcterms:created xsi:type="dcterms:W3CDTF">2010-06-21T21:00:23Z</dcterms:created>
  <dcterms:modified xsi:type="dcterms:W3CDTF">2025-08-05T13:22:06Z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